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\Desktop\"/>
    </mc:Choice>
  </mc:AlternateContent>
  <bookViews>
    <workbookView xWindow="0" yWindow="0" windowWidth="20490" windowHeight="7650"/>
  </bookViews>
  <sheets>
    <sheet name="Resaturant Buc 350 m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5" i="1"/>
  <c r="G38" i="1"/>
  <c r="B11" i="1" l="1"/>
  <c r="B10" i="1"/>
  <c r="B9" i="1"/>
  <c r="M26" i="1"/>
  <c r="L26" i="1"/>
  <c r="K26" i="1"/>
  <c r="J26" i="1"/>
  <c r="I26" i="1"/>
  <c r="H26" i="1"/>
  <c r="G26" i="1"/>
  <c r="F26" i="1"/>
  <c r="E26" i="1"/>
  <c r="D26" i="1"/>
  <c r="C26" i="1"/>
  <c r="B26" i="1"/>
  <c r="C27" i="1"/>
  <c r="D27" i="1"/>
  <c r="E27" i="1"/>
  <c r="F27" i="1"/>
  <c r="G27" i="1"/>
  <c r="H27" i="1"/>
  <c r="I27" i="1"/>
  <c r="J27" i="1"/>
  <c r="K27" i="1"/>
  <c r="L27" i="1"/>
  <c r="M27" i="1"/>
  <c r="B27" i="1"/>
  <c r="M24" i="1"/>
  <c r="L24" i="1"/>
  <c r="L28" i="1" s="1"/>
  <c r="K24" i="1"/>
  <c r="J24" i="1"/>
  <c r="J28" i="1" s="1"/>
  <c r="J29" i="1" s="1"/>
  <c r="I24" i="1"/>
  <c r="H24" i="1"/>
  <c r="G24" i="1"/>
  <c r="F24" i="1"/>
  <c r="E24" i="1"/>
  <c r="D24" i="1"/>
  <c r="C24" i="1"/>
  <c r="B24" i="1"/>
  <c r="M25" i="1"/>
  <c r="M28" i="1" s="1"/>
  <c r="M29" i="1" s="1"/>
  <c r="L25" i="1"/>
  <c r="K25" i="1"/>
  <c r="G25" i="1"/>
  <c r="G28" i="1" s="1"/>
  <c r="G29" i="1" s="1"/>
  <c r="F25" i="1"/>
  <c r="E25" i="1"/>
  <c r="E28" i="1" s="1"/>
  <c r="E29" i="1" s="1"/>
  <c r="J25" i="1"/>
  <c r="I25" i="1"/>
  <c r="H25" i="1"/>
  <c r="D25" i="1"/>
  <c r="C25" i="1"/>
  <c r="B25" i="1"/>
  <c r="H9" i="1"/>
  <c r="B31" i="1" s="1"/>
  <c r="C32" i="1"/>
  <c r="D32" i="1"/>
  <c r="E32" i="1"/>
  <c r="F32" i="1"/>
  <c r="G32" i="1"/>
  <c r="H32" i="1"/>
  <c r="I32" i="1"/>
  <c r="J32" i="1"/>
  <c r="K32" i="1"/>
  <c r="L32" i="1"/>
  <c r="M32" i="1"/>
  <c r="B32" i="1"/>
  <c r="C30" i="1"/>
  <c r="D30" i="1"/>
  <c r="E30" i="1"/>
  <c r="F30" i="1"/>
  <c r="G30" i="1"/>
  <c r="H30" i="1"/>
  <c r="I30" i="1"/>
  <c r="J30" i="1"/>
  <c r="K30" i="1"/>
  <c r="L30" i="1"/>
  <c r="M30" i="1"/>
  <c r="B30" i="1"/>
  <c r="D28" i="1" l="1"/>
  <c r="D29" i="1" s="1"/>
  <c r="L29" i="1"/>
  <c r="F28" i="1"/>
  <c r="F29" i="1" s="1"/>
  <c r="K28" i="1"/>
  <c r="K29" i="1" s="1"/>
  <c r="H28" i="1"/>
  <c r="H29" i="1" s="1"/>
  <c r="I28" i="1"/>
  <c r="I29" i="1" s="1"/>
  <c r="C28" i="1"/>
  <c r="C29" i="1" s="1"/>
  <c r="B28" i="1"/>
  <c r="B29" i="1" s="1"/>
  <c r="E31" i="1"/>
  <c r="E34" i="1" s="1"/>
  <c r="K31" i="1"/>
  <c r="H31" i="1"/>
  <c r="H11" i="1"/>
  <c r="H10" i="1"/>
  <c r="E36" i="1" l="1"/>
  <c r="E38" i="1" s="1"/>
  <c r="E35" i="1"/>
  <c r="H34" i="1"/>
  <c r="K34" i="1"/>
  <c r="B34" i="1"/>
  <c r="D31" i="1"/>
  <c r="D34" i="1" s="1"/>
  <c r="G31" i="1"/>
  <c r="G34" i="1" s="1"/>
  <c r="M31" i="1"/>
  <c r="M34" i="1" s="1"/>
  <c r="J31" i="1"/>
  <c r="J34" i="1" s="1"/>
  <c r="F31" i="1"/>
  <c r="F34" i="1" s="1"/>
  <c r="I31" i="1"/>
  <c r="I34" i="1" s="1"/>
  <c r="L31" i="1"/>
  <c r="L34" i="1" s="1"/>
  <c r="C31" i="1"/>
  <c r="C34" i="1" s="1"/>
  <c r="C36" i="1" l="1"/>
  <c r="C38" i="1" s="1"/>
  <c r="C35" i="1"/>
  <c r="I36" i="1"/>
  <c r="I38" i="1" s="1"/>
  <c r="I35" i="1"/>
  <c r="G36" i="1"/>
  <c r="G35" i="1"/>
  <c r="B36" i="1"/>
  <c r="B38" i="1" s="1"/>
  <c r="B35" i="1"/>
  <c r="H36" i="1"/>
  <c r="H38" i="1" s="1"/>
  <c r="H35" i="1"/>
  <c r="L36" i="1"/>
  <c r="L38" i="1" s="1"/>
  <c r="L35" i="1"/>
  <c r="F36" i="1"/>
  <c r="F38" i="1" s="1"/>
  <c r="F35" i="1"/>
  <c r="M38" i="1"/>
  <c r="D36" i="1"/>
  <c r="D38" i="1" s="1"/>
  <c r="D35" i="1"/>
  <c r="K36" i="1"/>
  <c r="K38" i="1" s="1"/>
  <c r="K35" i="1"/>
  <c r="J36" i="1"/>
  <c r="J38" i="1" s="1"/>
  <c r="J35" i="1"/>
</calcChain>
</file>

<file path=xl/comments1.xml><?xml version="1.0" encoding="utf-8"?>
<comments xmlns="http://schemas.openxmlformats.org/spreadsheetml/2006/main">
  <authors>
    <author>Lenovo-Viboal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Lenovo-Viboal:</t>
        </r>
        <r>
          <rPr>
            <sz val="9"/>
            <color indexed="81"/>
            <rFont val="Tahoma"/>
            <family val="2"/>
          </rPr>
          <t xml:space="preserve">
1 picol la 5 mese</t>
        </r>
      </text>
    </comment>
  </commentList>
</comments>
</file>

<file path=xl/sharedStrings.xml><?xml version="1.0" encoding="utf-8"?>
<sst xmlns="http://schemas.openxmlformats.org/spreadsheetml/2006/main" count="64" uniqueCount="60">
  <si>
    <t>Legenda</t>
  </si>
  <si>
    <t>https://www.spatiicomerciale.ro/inchirieri/bucuresti/centrul-istoric/spatiu-comercial-de-inchiriat-X7RO04005?lista=12520308</t>
  </si>
  <si>
    <t>https://www.spatiicomerciale.ro/inchirieri/bucuresti/centrul-istoric/spatiu-comercial-de-inchiriat-X6J30400U?lista=12520308</t>
  </si>
  <si>
    <t>Chirie - 10.000 EUR/luna - centrul vechi</t>
  </si>
  <si>
    <t>Consumatie medie/persoana - 50/75 lei - doua simulari</t>
  </si>
  <si>
    <t xml:space="preserve">Personal angajat - in functie de grad ocupare - </t>
  </si>
  <si>
    <t>Salarii/net</t>
  </si>
  <si>
    <t>Bucatar sef</t>
  </si>
  <si>
    <t>Picoli</t>
  </si>
  <si>
    <t>Sef sala</t>
  </si>
  <si>
    <t>Ajutoare bucatar</t>
  </si>
  <si>
    <t>Alt personal administrativ</t>
  </si>
  <si>
    <t>Grad ocupare/numar salariati</t>
  </si>
  <si>
    <t>Ajutor bucatar</t>
  </si>
  <si>
    <t>Program functionare - 9:00-00:00</t>
  </si>
  <si>
    <t>Costuri utiiltati - medie de 10000 RON/luna - nu am facut diferentiere sezon cald sezon rece - am considerat ca fiind pe medie aceasta valoare</t>
  </si>
  <si>
    <t>Curs EUR = 4.55</t>
  </si>
  <si>
    <t>Nota - pentru a obtine contributiile salariale si impozitul pe salarii, am inmultit salariul net cu 75%, aproximare destul de exacta</t>
  </si>
  <si>
    <t>Grad de Ocupare</t>
  </si>
  <si>
    <t>Simulare 1</t>
  </si>
  <si>
    <t>Simulare 2</t>
  </si>
  <si>
    <t>Simulare 3</t>
  </si>
  <si>
    <t>Consumatie medie/persoana</t>
  </si>
  <si>
    <t>Simulare 4</t>
  </si>
  <si>
    <t>Simulare 5</t>
  </si>
  <si>
    <t>Simulare 6</t>
  </si>
  <si>
    <t>Simulare 7</t>
  </si>
  <si>
    <t>Simulare 8</t>
  </si>
  <si>
    <t>Simulare 9</t>
  </si>
  <si>
    <t>Simulare 10</t>
  </si>
  <si>
    <t>Simulare 11</t>
  </si>
  <si>
    <t>Simulare 12</t>
  </si>
  <si>
    <t>Adaos comercial - 300%/500% - 2 simulari</t>
  </si>
  <si>
    <t>In medie, un produs cumparat cu 1 leu se va vinde cu 4 lei sau cu 6 lei</t>
  </si>
  <si>
    <t>Adaos comercial</t>
  </si>
  <si>
    <t>Simulari - rezultat anual</t>
  </si>
  <si>
    <t xml:space="preserve">Numar mese </t>
  </si>
  <si>
    <t>Serviri pe zi</t>
  </si>
  <si>
    <t>Persoana la masa</t>
  </si>
  <si>
    <t>Persoane in medie la masa</t>
  </si>
  <si>
    <t>Salariu net personal angajat/luna</t>
  </si>
  <si>
    <t>Venituri anuale - restaurantul functioneaza tot anul</t>
  </si>
  <si>
    <t>Chirie</t>
  </si>
  <si>
    <t>Salarii - salariu net + contributii + impozit venit</t>
  </si>
  <si>
    <t>Costuri directe produse vandute</t>
  </si>
  <si>
    <t>Utilitati</t>
  </si>
  <si>
    <t>Alte costuri</t>
  </si>
  <si>
    <t>Timp mediu de stat la masa = 1,5 ore =&gt; 7 serviri/masa/zi - 3 ore fara servire</t>
  </si>
  <si>
    <t>Grad de ocupare mese/an - 40%/50%/60%- 3 simulari</t>
  </si>
  <si>
    <t>Numar de mese = 35</t>
  </si>
  <si>
    <t>Mod de calcul - am pus mese de 4 persoane, fiecare masa cu tot cu scaune si spatiul dintre ele ocupand 4 mp. De aici rezulta un calcul de 350 mp/4 mp = aproximativ 90 de mese (in lege se mentioneaza ca se utilizeaza suprafata efectiva de comercializare, deci am considerat cei 350 mp ca fiind ocupati doar de mese - fara bucatarie, cai acces, wc etc. Cu toate acestea, datorita faptului ca genera o cifra de afaceri foarte mare, in cele mai optimiste scenarii, am considerat 1 masa la 10 metri patrati (se pierd spatii in diverse locuri)</t>
  </si>
  <si>
    <t>Impozit specific</t>
  </si>
  <si>
    <t>Consumatie medie persoana</t>
  </si>
  <si>
    <t>Grad de ocupare</t>
  </si>
  <si>
    <t>Profit brut</t>
  </si>
  <si>
    <t>Profit impozabil</t>
  </si>
  <si>
    <t>Diferenta platita in minus de restaurant</t>
  </si>
  <si>
    <t>Alte costuri - 360.000 lei/an - amortizare, dobanzi, alte cheltuieli - contabilitate, servicii diverse, internet etc. Din aceste costuri, presupunem 20% nedeductibile</t>
  </si>
  <si>
    <t>http://www.risco.ro/verifica-firma/restaurante-trattoria-il-calcio-cui-16792110</t>
  </si>
  <si>
    <t>Impozit pe profit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</si>
</sst>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3" xfId="0" applyBorder="1"/>
    <xf numFmtId="0" fontId="1" fillId="0" borderId="1" xfId="0" applyFont="1" applyFill="1" applyBorder="1"/>
    <xf numFmtId="0" fontId="0" fillId="0" borderId="1" xfId="0" applyFill="1" applyBorder="1"/>
    <xf numFmtId="9" fontId="0" fillId="0" borderId="1" xfId="0" applyNumberFormat="1" applyBorder="1" applyAlignment="1">
      <alignment wrapText="1"/>
    </xf>
    <xf numFmtId="0" fontId="4" fillId="0" borderId="0" xfId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atiicomerciale.ro/inchirieri/bucuresti/centrul-istoric/spatiu-comercial-de-inchiriat-X7RO04005?lista=12520308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5"/>
  <sheetViews>
    <sheetView tabSelected="1" topLeftCell="D18" workbookViewId="0">
      <selection activeCell="M36" sqref="M36"/>
    </sheetView>
  </sheetViews>
  <sheetFormatPr defaultRowHeight="15" x14ac:dyDescent="0.25"/>
  <cols>
    <col min="1" max="1" width="63.5703125" customWidth="1"/>
    <col min="2" max="2" width="16.85546875" customWidth="1"/>
    <col min="3" max="3" width="10.7109375" bestFit="1" customWidth="1"/>
    <col min="4" max="5" width="10.28515625" bestFit="1" customWidth="1"/>
    <col min="6" max="6" width="13.7109375" bestFit="1" customWidth="1"/>
    <col min="7" max="7" width="10.28515625" bestFit="1" customWidth="1"/>
    <col min="8" max="8" width="11.140625" customWidth="1"/>
    <col min="9" max="10" width="10.28515625" bestFit="1" customWidth="1"/>
    <col min="11" max="12" width="11.28515625" bestFit="1" customWidth="1"/>
    <col min="13" max="13" width="26.85546875" bestFit="1" customWidth="1"/>
    <col min="14" max="14" width="11.28515625" bestFit="1" customWidth="1"/>
    <col min="15" max="15" width="16.28515625" bestFit="1" customWidth="1"/>
    <col min="16" max="25" width="11.28515625" bestFit="1" customWidth="1"/>
  </cols>
  <sheetData>
    <row r="1" spans="1:16" ht="15" customHeight="1" x14ac:dyDescent="0.25">
      <c r="A1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36</v>
      </c>
      <c r="N1" s="4">
        <v>35</v>
      </c>
      <c r="O1" s="4"/>
      <c r="P1" s="4"/>
    </row>
    <row r="2" spans="1:16" ht="36" customHeight="1" x14ac:dyDescent="0.25">
      <c r="A2" s="19" t="s">
        <v>49</v>
      </c>
      <c r="B2" s="18" t="s">
        <v>50</v>
      </c>
      <c r="C2" s="18"/>
      <c r="D2" s="18"/>
      <c r="E2" s="18"/>
      <c r="F2" s="18"/>
      <c r="G2" s="18"/>
      <c r="H2" s="18"/>
      <c r="I2" s="18"/>
      <c r="J2" s="18"/>
      <c r="K2" s="9"/>
      <c r="L2" s="9"/>
      <c r="M2" s="4" t="s">
        <v>37</v>
      </c>
      <c r="N2" s="4">
        <v>7</v>
      </c>
      <c r="O2" s="4"/>
      <c r="P2" s="4"/>
    </row>
    <row r="3" spans="1:16" x14ac:dyDescent="0.25">
      <c r="A3" s="20"/>
      <c r="B3" s="18"/>
      <c r="C3" s="18"/>
      <c r="D3" s="18"/>
      <c r="E3" s="18"/>
      <c r="F3" s="18"/>
      <c r="G3" s="18"/>
      <c r="H3" s="18"/>
      <c r="I3" s="18"/>
      <c r="J3" s="18"/>
      <c r="K3" s="9"/>
      <c r="L3" s="9"/>
      <c r="M3" s="4" t="s">
        <v>38</v>
      </c>
      <c r="N3" s="4">
        <v>2</v>
      </c>
      <c r="O3" s="4"/>
      <c r="P3" s="4"/>
    </row>
    <row r="4" spans="1:16" x14ac:dyDescent="0.25">
      <c r="A4" s="20"/>
      <c r="B4" s="18"/>
      <c r="C4" s="18"/>
      <c r="D4" s="18"/>
      <c r="E4" s="18"/>
      <c r="F4" s="18"/>
      <c r="G4" s="18"/>
      <c r="H4" s="18"/>
      <c r="I4" s="18"/>
      <c r="J4" s="18"/>
      <c r="K4" s="9"/>
      <c r="L4" s="9"/>
      <c r="M4" s="4" t="s">
        <v>52</v>
      </c>
      <c r="N4" s="4">
        <v>50</v>
      </c>
      <c r="O4" s="4">
        <v>75</v>
      </c>
      <c r="P4" s="4"/>
    </row>
    <row r="5" spans="1:16" x14ac:dyDescent="0.25">
      <c r="A5" s="20"/>
      <c r="B5" s="18"/>
      <c r="C5" s="18"/>
      <c r="D5" s="18"/>
      <c r="E5" s="18"/>
      <c r="F5" s="18"/>
      <c r="G5" s="18"/>
      <c r="H5" s="18"/>
      <c r="I5" s="18"/>
      <c r="J5" s="18"/>
      <c r="M5" s="4" t="s">
        <v>53</v>
      </c>
      <c r="N5" s="5">
        <v>0.4</v>
      </c>
      <c r="O5" s="5">
        <v>0.5</v>
      </c>
      <c r="P5" s="5">
        <v>0.6</v>
      </c>
    </row>
    <row r="6" spans="1:16" ht="15" customHeight="1" x14ac:dyDescent="0.25">
      <c r="A6" s="4" t="s">
        <v>3</v>
      </c>
      <c r="B6" s="16" t="s">
        <v>1</v>
      </c>
      <c r="M6" s="14" t="s">
        <v>34</v>
      </c>
      <c r="N6" s="15">
        <v>3</v>
      </c>
      <c r="O6" s="15">
        <v>5</v>
      </c>
      <c r="P6" s="7"/>
    </row>
    <row r="7" spans="1:16" x14ac:dyDescent="0.25">
      <c r="A7" s="4" t="s">
        <v>14</v>
      </c>
      <c r="B7" t="s">
        <v>2</v>
      </c>
      <c r="N7" s="2"/>
      <c r="O7" s="2"/>
      <c r="P7" s="2"/>
    </row>
    <row r="8" spans="1:16" x14ac:dyDescent="0.25">
      <c r="A8" s="4" t="s">
        <v>4</v>
      </c>
      <c r="B8" t="s">
        <v>12</v>
      </c>
      <c r="C8" t="s">
        <v>7</v>
      </c>
      <c r="D8" t="s">
        <v>8</v>
      </c>
      <c r="E8" t="s">
        <v>9</v>
      </c>
      <c r="F8" t="s">
        <v>13</v>
      </c>
      <c r="H8" t="s">
        <v>40</v>
      </c>
      <c r="N8" s="2"/>
      <c r="O8" s="2"/>
      <c r="P8" s="2"/>
    </row>
    <row r="9" spans="1:16" x14ac:dyDescent="0.25">
      <c r="A9" s="4" t="s">
        <v>48</v>
      </c>
      <c r="B9" s="3">
        <f>N5</f>
        <v>0.4</v>
      </c>
      <c r="C9">
        <v>3</v>
      </c>
      <c r="D9">
        <v>5</v>
      </c>
      <c r="E9">
        <v>1</v>
      </c>
      <c r="F9">
        <v>6</v>
      </c>
      <c r="H9">
        <f>C9*$C$12+$C$13*D9+$C$14*E9+$C$15*F9+$C$16</f>
        <v>41500</v>
      </c>
    </row>
    <row r="10" spans="1:16" x14ac:dyDescent="0.25">
      <c r="A10" s="4" t="s">
        <v>5</v>
      </c>
      <c r="B10" s="3">
        <f>O5</f>
        <v>0.5</v>
      </c>
      <c r="C10">
        <v>4</v>
      </c>
      <c r="D10">
        <v>6</v>
      </c>
      <c r="E10">
        <v>1</v>
      </c>
      <c r="F10">
        <v>8</v>
      </c>
      <c r="H10">
        <f>C10*$C$12+$C$13*D10+$C$14*E10+$C$15*F10+$C$16</f>
        <v>50000</v>
      </c>
    </row>
    <row r="11" spans="1:16" x14ac:dyDescent="0.25">
      <c r="A11" s="4"/>
      <c r="B11" s="3">
        <f>P5</f>
        <v>0.6</v>
      </c>
      <c r="C11">
        <v>4</v>
      </c>
      <c r="D11">
        <v>7</v>
      </c>
      <c r="E11">
        <v>2</v>
      </c>
      <c r="F11">
        <v>8</v>
      </c>
      <c r="H11">
        <f>C11*$C$12+$C$13*D11+$C$14*E11+$C$15*F11+$C$16</f>
        <v>54500</v>
      </c>
    </row>
    <row r="12" spans="1:16" x14ac:dyDescent="0.25">
      <c r="A12" s="4" t="s">
        <v>6</v>
      </c>
      <c r="B12" s="12" t="s">
        <v>7</v>
      </c>
      <c r="C12" s="4">
        <v>3000</v>
      </c>
    </row>
    <row r="13" spans="1:16" x14ac:dyDescent="0.25">
      <c r="A13" s="17" t="s">
        <v>17</v>
      </c>
      <c r="B13" s="12" t="s">
        <v>8</v>
      </c>
      <c r="C13" s="4">
        <v>1500</v>
      </c>
    </row>
    <row r="14" spans="1:16" x14ac:dyDescent="0.25">
      <c r="A14" s="17"/>
      <c r="B14" s="12" t="s">
        <v>9</v>
      </c>
      <c r="C14" s="4">
        <v>3000</v>
      </c>
    </row>
    <row r="15" spans="1:16" x14ac:dyDescent="0.25">
      <c r="A15" s="17"/>
      <c r="B15" s="12" t="s">
        <v>10</v>
      </c>
      <c r="C15" s="4">
        <v>2000</v>
      </c>
    </row>
    <row r="16" spans="1:16" x14ac:dyDescent="0.25">
      <c r="A16" s="17"/>
      <c r="B16" s="12" t="s">
        <v>11</v>
      </c>
      <c r="C16" s="4">
        <v>10000</v>
      </c>
    </row>
    <row r="17" spans="1:25" x14ac:dyDescent="0.25">
      <c r="A17" s="4" t="s">
        <v>47</v>
      </c>
    </row>
    <row r="18" spans="1:25" x14ac:dyDescent="0.25">
      <c r="A18" s="4" t="s">
        <v>15</v>
      </c>
    </row>
    <row r="19" spans="1:25" x14ac:dyDescent="0.25">
      <c r="A19" s="4" t="s">
        <v>57</v>
      </c>
    </row>
    <row r="20" spans="1:25" x14ac:dyDescent="0.25">
      <c r="A20" s="4" t="s">
        <v>16</v>
      </c>
    </row>
    <row r="21" spans="1:25" x14ac:dyDescent="0.25">
      <c r="A21" s="4" t="s">
        <v>32</v>
      </c>
      <c r="B21" t="s">
        <v>33</v>
      </c>
    </row>
    <row r="23" spans="1:25" x14ac:dyDescent="0.25">
      <c r="A23" s="4" t="s">
        <v>35</v>
      </c>
      <c r="B23" s="4" t="s">
        <v>19</v>
      </c>
      <c r="C23" s="4" t="s">
        <v>20</v>
      </c>
      <c r="D23" s="4" t="s">
        <v>21</v>
      </c>
      <c r="E23" s="4" t="s">
        <v>23</v>
      </c>
      <c r="F23" s="4" t="s">
        <v>24</v>
      </c>
      <c r="G23" s="4" t="s">
        <v>25</v>
      </c>
      <c r="H23" s="4" t="s">
        <v>26</v>
      </c>
      <c r="I23" s="4" t="s">
        <v>27</v>
      </c>
      <c r="J23" s="4" t="s">
        <v>28</v>
      </c>
      <c r="K23" s="4" t="s">
        <v>29</v>
      </c>
      <c r="L23" s="4" t="s">
        <v>30</v>
      </c>
      <c r="M23" s="4" t="s">
        <v>31</v>
      </c>
    </row>
    <row r="24" spans="1:25" x14ac:dyDescent="0.25">
      <c r="A24" s="4" t="s">
        <v>18</v>
      </c>
      <c r="B24" s="5">
        <f>$N$5</f>
        <v>0.4</v>
      </c>
      <c r="C24" s="5">
        <f>$O$5</f>
        <v>0.5</v>
      </c>
      <c r="D24" s="5">
        <f>$P$5</f>
        <v>0.6</v>
      </c>
      <c r="E24" s="5">
        <f>$N$5</f>
        <v>0.4</v>
      </c>
      <c r="F24" s="5">
        <f>$O$5</f>
        <v>0.5</v>
      </c>
      <c r="G24" s="5">
        <f>$P$5</f>
        <v>0.6</v>
      </c>
      <c r="H24" s="5">
        <f>$N$5</f>
        <v>0.4</v>
      </c>
      <c r="I24" s="5">
        <f>$O$5</f>
        <v>0.5</v>
      </c>
      <c r="J24" s="5">
        <f>$P$5</f>
        <v>0.6</v>
      </c>
      <c r="K24" s="5">
        <f>$N$5</f>
        <v>0.4</v>
      </c>
      <c r="L24" s="5">
        <f>$O$5</f>
        <v>0.5</v>
      </c>
      <c r="M24" s="5">
        <f>$P$5</f>
        <v>0.6</v>
      </c>
    </row>
    <row r="25" spans="1:25" x14ac:dyDescent="0.25">
      <c r="A25" s="4" t="s">
        <v>22</v>
      </c>
      <c r="B25" s="4">
        <f>$N$4</f>
        <v>50</v>
      </c>
      <c r="C25" s="4">
        <f>$N$4</f>
        <v>50</v>
      </c>
      <c r="D25" s="4">
        <f>$N$4</f>
        <v>50</v>
      </c>
      <c r="E25" s="4">
        <f>$O$4</f>
        <v>75</v>
      </c>
      <c r="F25" s="4">
        <f>$O$4</f>
        <v>75</v>
      </c>
      <c r="G25" s="4">
        <f>$O$4</f>
        <v>75</v>
      </c>
      <c r="H25" s="4">
        <f>$N$4</f>
        <v>50</v>
      </c>
      <c r="I25" s="4">
        <f>$N$4</f>
        <v>50</v>
      </c>
      <c r="J25" s="4">
        <f>$N$4</f>
        <v>50</v>
      </c>
      <c r="K25" s="4">
        <f>$O$4</f>
        <v>75</v>
      </c>
      <c r="L25" s="4">
        <f>$O$4</f>
        <v>75</v>
      </c>
      <c r="M25" s="4">
        <f>$O$4</f>
        <v>75</v>
      </c>
    </row>
    <row r="26" spans="1:25" x14ac:dyDescent="0.25">
      <c r="A26" s="4" t="s">
        <v>34</v>
      </c>
      <c r="B26" s="5">
        <f>$N$6</f>
        <v>3</v>
      </c>
      <c r="C26" s="5">
        <f t="shared" ref="C26:G26" si="0">$N$6</f>
        <v>3</v>
      </c>
      <c r="D26" s="5">
        <f t="shared" si="0"/>
        <v>3</v>
      </c>
      <c r="E26" s="5">
        <f t="shared" si="0"/>
        <v>3</v>
      </c>
      <c r="F26" s="5">
        <f t="shared" si="0"/>
        <v>3</v>
      </c>
      <c r="G26" s="5">
        <f t="shared" si="0"/>
        <v>3</v>
      </c>
      <c r="H26" s="5">
        <f>$O$6</f>
        <v>5</v>
      </c>
      <c r="I26" s="5">
        <f t="shared" ref="I26:M26" si="1">$O$6</f>
        <v>5</v>
      </c>
      <c r="J26" s="5">
        <f t="shared" si="1"/>
        <v>5</v>
      </c>
      <c r="K26" s="5">
        <f t="shared" si="1"/>
        <v>5</v>
      </c>
      <c r="L26" s="5">
        <f t="shared" si="1"/>
        <v>5</v>
      </c>
      <c r="M26" s="5">
        <f t="shared" si="1"/>
        <v>5</v>
      </c>
    </row>
    <row r="27" spans="1:25" x14ac:dyDescent="0.25">
      <c r="A27" s="4" t="s">
        <v>39</v>
      </c>
      <c r="B27" s="4">
        <f t="shared" ref="B27:M27" si="2">$N$3</f>
        <v>2</v>
      </c>
      <c r="C27" s="4">
        <f t="shared" si="2"/>
        <v>2</v>
      </c>
      <c r="D27" s="4">
        <f t="shared" si="2"/>
        <v>2</v>
      </c>
      <c r="E27" s="4">
        <f t="shared" si="2"/>
        <v>2</v>
      </c>
      <c r="F27" s="4">
        <f t="shared" si="2"/>
        <v>2</v>
      </c>
      <c r="G27" s="4">
        <f t="shared" si="2"/>
        <v>2</v>
      </c>
      <c r="H27" s="4">
        <f t="shared" si="2"/>
        <v>2</v>
      </c>
      <c r="I27" s="4">
        <f t="shared" si="2"/>
        <v>2</v>
      </c>
      <c r="J27" s="4">
        <f t="shared" si="2"/>
        <v>2</v>
      </c>
      <c r="K27" s="4">
        <f t="shared" si="2"/>
        <v>2</v>
      </c>
      <c r="L27" s="4">
        <f t="shared" si="2"/>
        <v>2</v>
      </c>
      <c r="M27" s="4">
        <f t="shared" si="2"/>
        <v>2</v>
      </c>
    </row>
    <row r="28" spans="1:25" x14ac:dyDescent="0.25">
      <c r="A28" s="4" t="s">
        <v>41</v>
      </c>
      <c r="B28" s="6">
        <f t="shared" ref="B28:M28" si="3">365*$N$1*B24*B25*B27*$N$2</f>
        <v>3577000</v>
      </c>
      <c r="C28" s="6">
        <f t="shared" si="3"/>
        <v>4471250</v>
      </c>
      <c r="D28" s="6">
        <f t="shared" si="3"/>
        <v>5365500</v>
      </c>
      <c r="E28" s="6">
        <f t="shared" si="3"/>
        <v>5365500</v>
      </c>
      <c r="F28" s="6">
        <f t="shared" si="3"/>
        <v>6706875</v>
      </c>
      <c r="G28" s="6">
        <f t="shared" si="3"/>
        <v>8048250</v>
      </c>
      <c r="H28" s="6">
        <f t="shared" si="3"/>
        <v>3577000</v>
      </c>
      <c r="I28" s="6">
        <f t="shared" si="3"/>
        <v>4471250</v>
      </c>
      <c r="J28" s="6">
        <f t="shared" si="3"/>
        <v>5365500</v>
      </c>
      <c r="K28" s="6">
        <f t="shared" si="3"/>
        <v>5365500</v>
      </c>
      <c r="L28" s="6">
        <f t="shared" si="3"/>
        <v>6706875</v>
      </c>
      <c r="M28" s="6">
        <f t="shared" si="3"/>
        <v>8048250</v>
      </c>
      <c r="N28" t="s">
        <v>58</v>
      </c>
    </row>
    <row r="29" spans="1:25" x14ac:dyDescent="0.25">
      <c r="A29" s="4" t="s">
        <v>44</v>
      </c>
      <c r="B29" s="6">
        <f>B28/(B26+1)</f>
        <v>894250</v>
      </c>
      <c r="C29" s="6">
        <f t="shared" ref="C29:M29" si="4">C28/(C26+1)</f>
        <v>1117812.5</v>
      </c>
      <c r="D29" s="6">
        <f t="shared" si="4"/>
        <v>1341375</v>
      </c>
      <c r="E29" s="6">
        <f t="shared" si="4"/>
        <v>1341375</v>
      </c>
      <c r="F29" s="6">
        <f t="shared" si="4"/>
        <v>1676718.75</v>
      </c>
      <c r="G29" s="6">
        <f t="shared" si="4"/>
        <v>2012062.5</v>
      </c>
      <c r="H29" s="6">
        <f t="shared" si="4"/>
        <v>596166.66666666663</v>
      </c>
      <c r="I29" s="6">
        <f t="shared" si="4"/>
        <v>745208.33333333337</v>
      </c>
      <c r="J29" s="6">
        <f t="shared" si="4"/>
        <v>894250</v>
      </c>
      <c r="K29" s="6">
        <f t="shared" si="4"/>
        <v>894250</v>
      </c>
      <c r="L29" s="6">
        <f t="shared" si="4"/>
        <v>1117812.5</v>
      </c>
      <c r="M29" s="6">
        <f t="shared" si="4"/>
        <v>1341375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5">
      <c r="A30" s="4" t="s">
        <v>42</v>
      </c>
      <c r="B30" s="6">
        <f>10000*4.55*12</f>
        <v>546000</v>
      </c>
      <c r="C30" s="6">
        <f t="shared" ref="C30:M30" si="5">10000*4.55*12</f>
        <v>546000</v>
      </c>
      <c r="D30" s="6">
        <f t="shared" si="5"/>
        <v>546000</v>
      </c>
      <c r="E30" s="6">
        <f t="shared" si="5"/>
        <v>546000</v>
      </c>
      <c r="F30" s="6">
        <f t="shared" si="5"/>
        <v>546000</v>
      </c>
      <c r="G30" s="6">
        <f t="shared" si="5"/>
        <v>546000</v>
      </c>
      <c r="H30" s="6">
        <f t="shared" si="5"/>
        <v>546000</v>
      </c>
      <c r="I30" s="6">
        <f t="shared" si="5"/>
        <v>546000</v>
      </c>
      <c r="J30" s="6">
        <f t="shared" si="5"/>
        <v>546000</v>
      </c>
      <c r="K30" s="6">
        <f t="shared" si="5"/>
        <v>546000</v>
      </c>
      <c r="L30" s="6">
        <f t="shared" si="5"/>
        <v>546000</v>
      </c>
      <c r="M30" s="6">
        <f t="shared" si="5"/>
        <v>546000</v>
      </c>
    </row>
    <row r="31" spans="1:25" x14ac:dyDescent="0.25">
      <c r="A31" s="4" t="s">
        <v>43</v>
      </c>
      <c r="B31" s="6">
        <f t="shared" ref="B31:M31" si="6">IF(B24=$B$9,($H$9*1.75*12),IF(B24=$B$10,$H$10*1.75*12,$H$11*1.75*12))</f>
        <v>871500</v>
      </c>
      <c r="C31" s="6">
        <f t="shared" si="6"/>
        <v>1050000</v>
      </c>
      <c r="D31" s="6">
        <f t="shared" si="6"/>
        <v>1144500</v>
      </c>
      <c r="E31" s="6">
        <f t="shared" si="6"/>
        <v>871500</v>
      </c>
      <c r="F31" s="6">
        <f t="shared" si="6"/>
        <v>1050000</v>
      </c>
      <c r="G31" s="6">
        <f t="shared" si="6"/>
        <v>1144500</v>
      </c>
      <c r="H31" s="6">
        <f t="shared" si="6"/>
        <v>871500</v>
      </c>
      <c r="I31" s="6">
        <f t="shared" si="6"/>
        <v>1050000</v>
      </c>
      <c r="J31" s="6">
        <f t="shared" si="6"/>
        <v>1144500</v>
      </c>
      <c r="K31" s="6">
        <f t="shared" si="6"/>
        <v>871500</v>
      </c>
      <c r="L31" s="6">
        <f t="shared" si="6"/>
        <v>1050000</v>
      </c>
      <c r="M31" s="6">
        <f t="shared" si="6"/>
        <v>1144500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s="4" t="s">
        <v>45</v>
      </c>
      <c r="B32" s="6">
        <f>10000*12</f>
        <v>120000</v>
      </c>
      <c r="C32" s="6">
        <f t="shared" ref="C32:M32" si="7">10000*12</f>
        <v>120000</v>
      </c>
      <c r="D32" s="6">
        <f t="shared" si="7"/>
        <v>120000</v>
      </c>
      <c r="E32" s="6">
        <f t="shared" si="7"/>
        <v>120000</v>
      </c>
      <c r="F32" s="6">
        <f t="shared" si="7"/>
        <v>120000</v>
      </c>
      <c r="G32" s="6">
        <f t="shared" si="7"/>
        <v>120000</v>
      </c>
      <c r="H32" s="6">
        <f t="shared" si="7"/>
        <v>120000</v>
      </c>
      <c r="I32" s="6">
        <f t="shared" si="7"/>
        <v>120000</v>
      </c>
      <c r="J32" s="6">
        <f t="shared" si="7"/>
        <v>120000</v>
      </c>
      <c r="K32" s="6">
        <f t="shared" si="7"/>
        <v>120000</v>
      </c>
      <c r="L32" s="6">
        <f t="shared" si="7"/>
        <v>120000</v>
      </c>
      <c r="M32" s="6">
        <f t="shared" si="7"/>
        <v>120000</v>
      </c>
    </row>
    <row r="33" spans="1:25" x14ac:dyDescent="0.25">
      <c r="A33" s="4" t="s">
        <v>46</v>
      </c>
      <c r="B33" s="6">
        <v>360000</v>
      </c>
      <c r="C33" s="6">
        <v>360000</v>
      </c>
      <c r="D33" s="6">
        <v>360000</v>
      </c>
      <c r="E33" s="6">
        <v>360000</v>
      </c>
      <c r="F33" s="6">
        <v>360000</v>
      </c>
      <c r="G33" s="6">
        <v>360000</v>
      </c>
      <c r="H33" s="6">
        <v>360000</v>
      </c>
      <c r="I33" s="6">
        <v>360000</v>
      </c>
      <c r="J33" s="6">
        <v>360000</v>
      </c>
      <c r="K33" s="6">
        <v>360000</v>
      </c>
      <c r="L33" s="6">
        <v>360000</v>
      </c>
      <c r="M33" s="6">
        <v>360000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4" t="s">
        <v>54</v>
      </c>
      <c r="B34" s="6">
        <f>B28-SUM(B29:B33)</f>
        <v>785250</v>
      </c>
      <c r="C34" s="6">
        <f t="shared" ref="C34:M34" si="8">C28-SUM(C29:C33)</f>
        <v>1277437.5</v>
      </c>
      <c r="D34" s="6">
        <f t="shared" si="8"/>
        <v>1853625</v>
      </c>
      <c r="E34" s="6">
        <f t="shared" si="8"/>
        <v>2126625</v>
      </c>
      <c r="F34" s="6">
        <f t="shared" si="8"/>
        <v>2954156.25</v>
      </c>
      <c r="G34" s="6">
        <f t="shared" si="8"/>
        <v>3865687.5</v>
      </c>
      <c r="H34" s="6">
        <f t="shared" si="8"/>
        <v>1083333.3333333335</v>
      </c>
      <c r="I34" s="6">
        <f t="shared" si="8"/>
        <v>1650041.6666666665</v>
      </c>
      <c r="J34" s="6">
        <f t="shared" si="8"/>
        <v>2300750</v>
      </c>
      <c r="K34" s="6">
        <f t="shared" si="8"/>
        <v>2573750</v>
      </c>
      <c r="L34" s="6">
        <f t="shared" si="8"/>
        <v>3513062.5</v>
      </c>
      <c r="M34" s="6">
        <f t="shared" si="8"/>
        <v>4536375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4" t="s">
        <v>55</v>
      </c>
      <c r="B35" s="6">
        <f>B34+360000*0.2</f>
        <v>857250</v>
      </c>
      <c r="C35" s="6">
        <f t="shared" ref="C35:L35" si="9">C34+360000*0.2</f>
        <v>1349437.5</v>
      </c>
      <c r="D35" s="6">
        <f t="shared" si="9"/>
        <v>1925625</v>
      </c>
      <c r="E35" s="6">
        <f t="shared" si="9"/>
        <v>2198625</v>
      </c>
      <c r="F35" s="6">
        <f t="shared" si="9"/>
        <v>3026156.25</v>
      </c>
      <c r="G35" s="6">
        <f t="shared" si="9"/>
        <v>3937687.5</v>
      </c>
      <c r="H35" s="6">
        <f t="shared" si="9"/>
        <v>1155333.3333333335</v>
      </c>
      <c r="I35" s="6">
        <f t="shared" si="9"/>
        <v>1722041.6666666665</v>
      </c>
      <c r="J35" s="6">
        <f t="shared" si="9"/>
        <v>2372750</v>
      </c>
      <c r="K35" s="6">
        <f t="shared" si="9"/>
        <v>2645750</v>
      </c>
      <c r="L35" s="6">
        <f t="shared" si="9"/>
        <v>3585062.5</v>
      </c>
      <c r="M35" s="6">
        <f>M34+360000*0.2</f>
        <v>4608375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" t="s">
        <v>59</v>
      </c>
      <c r="B36" s="11">
        <f>B35*0.16</f>
        <v>137160</v>
      </c>
      <c r="C36" s="11">
        <f t="shared" ref="C36:L36" si="10">C35*0.16</f>
        <v>215910</v>
      </c>
      <c r="D36" s="11">
        <f t="shared" si="10"/>
        <v>308100</v>
      </c>
      <c r="E36" s="11">
        <f t="shared" si="10"/>
        <v>351780</v>
      </c>
      <c r="F36" s="11">
        <f t="shared" si="10"/>
        <v>484185</v>
      </c>
      <c r="G36" s="11">
        <f t="shared" si="10"/>
        <v>630030</v>
      </c>
      <c r="H36" s="11">
        <f t="shared" si="10"/>
        <v>184853.33333333337</v>
      </c>
      <c r="I36" s="11">
        <f t="shared" si="10"/>
        <v>275526.66666666663</v>
      </c>
      <c r="J36" s="11">
        <f t="shared" si="10"/>
        <v>379640</v>
      </c>
      <c r="K36" s="11">
        <f t="shared" si="10"/>
        <v>423320</v>
      </c>
      <c r="L36" s="11">
        <f t="shared" si="10"/>
        <v>573610</v>
      </c>
      <c r="M36" s="11">
        <f>M35*0.16</f>
        <v>737340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4" t="s">
        <v>51</v>
      </c>
      <c r="B37" s="6">
        <v>53235</v>
      </c>
      <c r="C37" s="6">
        <v>53235</v>
      </c>
      <c r="D37" s="6">
        <v>53235</v>
      </c>
      <c r="E37" s="6">
        <v>53235</v>
      </c>
      <c r="F37" s="6">
        <v>53235</v>
      </c>
      <c r="G37" s="6">
        <v>53235</v>
      </c>
      <c r="H37" s="6">
        <v>53235</v>
      </c>
      <c r="I37" s="6">
        <v>53235</v>
      </c>
      <c r="J37" s="6">
        <v>53235</v>
      </c>
      <c r="K37" s="6">
        <v>53235</v>
      </c>
      <c r="L37" s="6">
        <v>53235</v>
      </c>
      <c r="M37" s="6">
        <v>53235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3" t="s">
        <v>56</v>
      </c>
      <c r="B38" s="11">
        <f>B37-B36</f>
        <v>-83925</v>
      </c>
      <c r="C38" s="11">
        <f t="shared" ref="C38:M38" si="11">C37-C36</f>
        <v>-162675</v>
      </c>
      <c r="D38" s="11">
        <f t="shared" si="11"/>
        <v>-254865</v>
      </c>
      <c r="E38" s="11">
        <f t="shared" si="11"/>
        <v>-298545</v>
      </c>
      <c r="F38" s="11">
        <f t="shared" si="11"/>
        <v>-430950</v>
      </c>
      <c r="G38" s="11">
        <f>G37-G36</f>
        <v>-576795</v>
      </c>
      <c r="H38" s="11">
        <f t="shared" si="11"/>
        <v>-131618.33333333337</v>
      </c>
      <c r="I38" s="11">
        <f t="shared" si="11"/>
        <v>-222291.66666666663</v>
      </c>
      <c r="J38" s="11">
        <f t="shared" si="11"/>
        <v>-326405</v>
      </c>
      <c r="K38" s="11">
        <f t="shared" si="11"/>
        <v>-370085</v>
      </c>
      <c r="L38" s="11">
        <f t="shared" si="11"/>
        <v>-520375</v>
      </c>
      <c r="M38" s="11">
        <f t="shared" si="11"/>
        <v>-684105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</sheetData>
  <mergeCells count="3">
    <mergeCell ref="A13:A16"/>
    <mergeCell ref="B2:J5"/>
    <mergeCell ref="A2:A5"/>
  </mergeCells>
  <hyperlinks>
    <hyperlink ref="B6" r:id="rId1"/>
  </hyperlinks>
  <pageMargins left="0.7" right="0.7" top="0.75" bottom="0.75" header="0.3" footer="0.3"/>
  <pageSetup paperSize="9" orientation="portrait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Resaturant Buc 350 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Lenovo-Viboal</dc:creator>
  <cp:lastModifiedBy>Windows User</cp:lastModifiedBy>
  <dcterms:created xsi:type="dcterms:W3CDTF">2017-06-11T19:30:10Z</dcterms:created>
  <dcterms:modified xsi:type="dcterms:W3CDTF">2017-06-13T14:37:41Z</dcterms:modified>
</cp:coreProperties>
</file>