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907"/>
  </bookViews>
  <sheets>
    <sheet name="1. Calculator salarii - 2018" sheetId="4" r:id="rId1"/>
    <sheet name="Deducerea personală" sheetId="5" state="hidden" r:id="rId2"/>
    <sheet name="2. PFA" sheetId="7" r:id="rId3"/>
    <sheet name="3. Comparatie" sheetId="8" r:id="rId4"/>
  </sheets>
  <externalReferences>
    <externalReference r:id="rId5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F9" i="8"/>
  <c r="F8"/>
  <c r="F7"/>
  <c r="B9"/>
  <c r="B7"/>
  <c r="B8"/>
  <c r="C8"/>
  <c r="B6"/>
  <c r="E16" i="7"/>
  <c r="E14"/>
  <c r="E12"/>
  <c r="E10"/>
  <c r="E8"/>
  <c r="F11" i="8" l="1"/>
  <c r="F13" s="1"/>
  <c r="Q7" i="5" l="1"/>
  <c r="P7"/>
  <c r="O7"/>
  <c r="N7"/>
  <c r="M7"/>
  <c r="K42"/>
  <c r="N42" s="1"/>
  <c r="K9"/>
  <c r="M9" s="1"/>
  <c r="K10"/>
  <c r="N10" s="1"/>
  <c r="K11"/>
  <c r="M11" s="1"/>
  <c r="K12"/>
  <c r="N12" s="1"/>
  <c r="K13"/>
  <c r="M13" s="1"/>
  <c r="K14"/>
  <c r="N14" s="1"/>
  <c r="K15"/>
  <c r="M15" s="1"/>
  <c r="K16"/>
  <c r="N16" s="1"/>
  <c r="K17"/>
  <c r="M17" s="1"/>
  <c r="K18"/>
  <c r="N18" s="1"/>
  <c r="K19"/>
  <c r="M19" s="1"/>
  <c r="K20"/>
  <c r="N20" s="1"/>
  <c r="K21"/>
  <c r="M21" s="1"/>
  <c r="K22"/>
  <c r="N22" s="1"/>
  <c r="K23"/>
  <c r="M23" s="1"/>
  <c r="K24"/>
  <c r="N24" s="1"/>
  <c r="K25"/>
  <c r="M25" s="1"/>
  <c r="K26"/>
  <c r="N26" s="1"/>
  <c r="K27"/>
  <c r="M27" s="1"/>
  <c r="K28"/>
  <c r="N28" s="1"/>
  <c r="K29"/>
  <c r="M29" s="1"/>
  <c r="K30"/>
  <c r="N30" s="1"/>
  <c r="K31"/>
  <c r="M31" s="1"/>
  <c r="K32"/>
  <c r="N32" s="1"/>
  <c r="K33"/>
  <c r="M33" s="1"/>
  <c r="K34"/>
  <c r="N34" s="1"/>
  <c r="K35"/>
  <c r="M35" s="1"/>
  <c r="K36"/>
  <c r="N36" s="1"/>
  <c r="K37"/>
  <c r="M37" s="1"/>
  <c r="K38"/>
  <c r="N38" s="1"/>
  <c r="K39"/>
  <c r="M39" s="1"/>
  <c r="K40"/>
  <c r="N40" s="1"/>
  <c r="K41"/>
  <c r="M41" s="1"/>
  <c r="K8"/>
  <c r="P8" s="1"/>
  <c r="D18" i="4"/>
  <c r="E16"/>
  <c r="M8" i="5" l="1"/>
  <c r="O8"/>
  <c r="Q8"/>
  <c r="P25"/>
  <c r="N25"/>
  <c r="Q24"/>
  <c r="O24"/>
  <c r="M24"/>
  <c r="P23"/>
  <c r="N23"/>
  <c r="Q22"/>
  <c r="O22"/>
  <c r="M22"/>
  <c r="P21"/>
  <c r="N21"/>
  <c r="Q20"/>
  <c r="O20"/>
  <c r="M20"/>
  <c r="P19"/>
  <c r="N19"/>
  <c r="Q18"/>
  <c r="O18"/>
  <c r="M18"/>
  <c r="P17"/>
  <c r="N17"/>
  <c r="Q16"/>
  <c r="O16"/>
  <c r="M16"/>
  <c r="P15"/>
  <c r="N15"/>
  <c r="Q14"/>
  <c r="O14"/>
  <c r="M14"/>
  <c r="P13"/>
  <c r="N13"/>
  <c r="Q12"/>
  <c r="O12"/>
  <c r="M12"/>
  <c r="P11"/>
  <c r="N11"/>
  <c r="Q10"/>
  <c r="O10"/>
  <c r="M10"/>
  <c r="P9"/>
  <c r="N9"/>
  <c r="Q42"/>
  <c r="O42"/>
  <c r="M42"/>
  <c r="P41"/>
  <c r="N41"/>
  <c r="Q40"/>
  <c r="O40"/>
  <c r="M40"/>
  <c r="P39"/>
  <c r="N39"/>
  <c r="Q38"/>
  <c r="O38"/>
  <c r="M38"/>
  <c r="P37"/>
  <c r="N37"/>
  <c r="Q36"/>
  <c r="O36"/>
  <c r="M36"/>
  <c r="P35"/>
  <c r="N35"/>
  <c r="Q34"/>
  <c r="O34"/>
  <c r="M34"/>
  <c r="P33"/>
  <c r="N33"/>
  <c r="Q32"/>
  <c r="O32"/>
  <c r="M32"/>
  <c r="P31"/>
  <c r="N31"/>
  <c r="Q30"/>
  <c r="O30"/>
  <c r="M30"/>
  <c r="P29"/>
  <c r="N29"/>
  <c r="Q28"/>
  <c r="O28"/>
  <c r="M28"/>
  <c r="P27"/>
  <c r="N27"/>
  <c r="Q26"/>
  <c r="O26"/>
  <c r="M26"/>
  <c r="N8"/>
  <c r="Q25"/>
  <c r="O25"/>
  <c r="P24"/>
  <c r="Q23"/>
  <c r="O23"/>
  <c r="P22"/>
  <c r="Q21"/>
  <c r="O21"/>
  <c r="P20"/>
  <c r="Q19"/>
  <c r="O19"/>
  <c r="P18"/>
  <c r="Q17"/>
  <c r="O17"/>
  <c r="P16"/>
  <c r="Q15"/>
  <c r="O15"/>
  <c r="P14"/>
  <c r="Q13"/>
  <c r="O13"/>
  <c r="P12"/>
  <c r="Q11"/>
  <c r="O11"/>
  <c r="P10"/>
  <c r="Q9"/>
  <c r="O9"/>
  <c r="P42"/>
  <c r="Q41"/>
  <c r="O41"/>
  <c r="P40"/>
  <c r="Q39"/>
  <c r="O39"/>
  <c r="P38"/>
  <c r="Q37"/>
  <c r="O37"/>
  <c r="P36"/>
  <c r="Q35"/>
  <c r="O35"/>
  <c r="P34"/>
  <c r="Q33"/>
  <c r="O33"/>
  <c r="P32"/>
  <c r="Q31"/>
  <c r="O31"/>
  <c r="P30"/>
  <c r="Q29"/>
  <c r="O29"/>
  <c r="P28"/>
  <c r="Q27"/>
  <c r="O27"/>
  <c r="P26"/>
  <c r="E18" i="4"/>
  <c r="E37"/>
  <c r="E17"/>
  <c r="E19" l="1"/>
  <c r="M43" i="5"/>
  <c r="E20" i="4" s="1"/>
  <c r="E38"/>
  <c r="D8" s="1"/>
  <c r="E21" l="1"/>
  <c r="E22" s="1"/>
  <c r="D7" s="1"/>
  <c r="C7" i="8" s="1"/>
  <c r="C11" s="1"/>
  <c r="C13" s="1"/>
  <c r="E39" i="4"/>
  <c r="E34" s="1"/>
  <c r="E23" l="1"/>
  <c r="E13" s="1"/>
  <c r="D6" l="1"/>
  <c r="D9" l="1"/>
  <c r="C6" i="8"/>
  <c r="C9" l="1"/>
  <c r="E4" i="7"/>
  <c r="F6" i="8" s="1"/>
</calcChain>
</file>

<file path=xl/comments1.xml><?xml version="1.0" encoding="utf-8"?>
<comments xmlns="http://schemas.openxmlformats.org/spreadsheetml/2006/main">
  <authors>
    <author>catalin</author>
  </authors>
  <commentList>
    <comment ref="D22" authorId="0">
      <text>
        <r>
          <rPr>
            <sz val="9"/>
            <color indexed="81"/>
            <rFont val="Tahoma"/>
            <family val="2"/>
          </rPr>
          <t>Scutit de plata impozitului pe veniturile salariale</t>
        </r>
      </text>
    </comment>
  </commentList>
</comments>
</file>

<file path=xl/sharedStrings.xml><?xml version="1.0" encoding="utf-8"?>
<sst xmlns="http://schemas.openxmlformats.org/spreadsheetml/2006/main" count="67" uniqueCount="51">
  <si>
    <t>Salariu brut</t>
  </si>
  <si>
    <t>Salariu net</t>
  </si>
  <si>
    <t>Contribuția asiguratorie pentru muncă</t>
  </si>
  <si>
    <t>Deducere personală</t>
  </si>
  <si>
    <t>Salariul net</t>
  </si>
  <si>
    <t>Contibuții angajat</t>
  </si>
  <si>
    <t>Contribuții angajator</t>
  </si>
  <si>
    <t>Total cheltuieli cu personalul</t>
  </si>
  <si>
    <t>Contributii angajat</t>
  </si>
  <si>
    <t>Procent contributii</t>
  </si>
  <si>
    <t>Denumire contributie</t>
  </si>
  <si>
    <t>Procent</t>
  </si>
  <si>
    <t>Valoare</t>
  </si>
  <si>
    <t>-</t>
  </si>
  <si>
    <t>Venit net</t>
  </si>
  <si>
    <t>Baza de impozitare</t>
  </si>
  <si>
    <t>Impozit pe salarii</t>
  </si>
  <si>
    <t>Contributii angajator</t>
  </si>
  <si>
    <t>Fond salarii</t>
  </si>
  <si>
    <t>Bifeaza cu X</t>
  </si>
  <si>
    <t>Condiții de muncă normale</t>
  </si>
  <si>
    <t>x</t>
  </si>
  <si>
    <t>Condiții de muncă deosebite</t>
  </si>
  <si>
    <t>Condiții de muncă speciale</t>
  </si>
  <si>
    <t>CALCULATOR SALARII -  2018</t>
  </si>
  <si>
    <t>Contribuția la pensii (CAS)</t>
  </si>
  <si>
    <t>Contribuția la sănătate (CASS)</t>
  </si>
  <si>
    <t xml:space="preserve">Venit lunar brut         </t>
  </si>
  <si>
    <t>Persoane aflate în întreținere</t>
  </si>
  <si>
    <t>de la….la</t>
  </si>
  <si>
    <t>4 si peste 4</t>
  </si>
  <si>
    <t>Numărul persoanelor aflate în întreținere</t>
  </si>
  <si>
    <t>Salariul brut</t>
  </si>
  <si>
    <t>NIVELUL DEDUCERILOR PERSONALE 2018</t>
  </si>
  <si>
    <t>Salariul brut in 2018:</t>
  </si>
  <si>
    <t>CALCULATOR IMPOZITARE PFA in 2018</t>
  </si>
  <si>
    <t>Venit lunar înregistrat în 2018</t>
  </si>
  <si>
    <t>Norma anuală de venit pentru IT:</t>
  </si>
  <si>
    <t>Impozit pe venituri:</t>
  </si>
  <si>
    <t>Pragul pentru plata contribuțiilor:</t>
  </si>
  <si>
    <t>Contribuția pentru CAS:</t>
  </si>
  <si>
    <t>Contribuția pentru CASS:</t>
  </si>
  <si>
    <t>Valoarea totală a impozitelor și contribuțiilor pentru un an:</t>
  </si>
  <si>
    <t>În cazul unui salariat</t>
  </si>
  <si>
    <t>În cazul unei PFA</t>
  </si>
  <si>
    <t>Cheltuieli lunare:</t>
  </si>
  <si>
    <t>Venit total:</t>
  </si>
  <si>
    <t>CAS:</t>
  </si>
  <si>
    <t>CASS:</t>
  </si>
  <si>
    <t>Total cheltuieli lunare:</t>
  </si>
  <si>
    <t>Total cheltuieli anuale: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</si>
</sst>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m\/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6"/>
      <color indexed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9">
    <xf numFmtId="0" fontId="0" fillId="0" borderId="0"/>
    <xf numFmtId="0" fontId="1" fillId="0" borderId="0"/>
    <xf numFmtId="0" fontId="5" fillId="9" borderId="0" applyNumberFormat="0" applyBorder="0" applyAlignment="0" applyProtection="0"/>
    <xf numFmtId="0" fontId="6" fillId="8" borderId="10" applyNumberFormat="0" applyAlignment="0" applyProtection="0"/>
    <xf numFmtId="0" fontId="7" fillId="10" borderId="0" applyBorder="0">
      <alignment horizontal="center" vertical="center"/>
    </xf>
    <xf numFmtId="0" fontId="1" fillId="0" borderId="11" applyNumberFormat="0" applyFill="0" applyAlignment="0" applyProtection="0"/>
    <xf numFmtId="0" fontId="8" fillId="0" borderId="0" applyFill="0" applyBorder="0">
      <alignment horizontal="justify" vertical="top" wrapText="1"/>
    </xf>
    <xf numFmtId="0" fontId="9" fillId="0" borderId="12" applyNumberFormat="0" applyFill="0" applyAlignment="0" applyProtection="0"/>
    <xf numFmtId="165" fontId="1" fillId="0" borderId="0" applyFill="0" applyBorder="0" applyAlignment="0" applyProtection="0"/>
    <xf numFmtId="0" fontId="10" fillId="0" borderId="0" applyNumberFormat="0" applyFill="0">
      <alignment horizontal="left" vertical="center" wrapText="1"/>
    </xf>
    <xf numFmtId="0" fontId="11" fillId="11" borderId="0" applyNumberFormat="0" applyBorder="0" applyAlignment="0" applyProtection="0"/>
    <xf numFmtId="0" fontId="12" fillId="8" borderId="13" applyNumberFormat="0" applyAlignment="0" applyProtection="0"/>
    <xf numFmtId="0" fontId="8" fillId="2" borderId="0" applyNumberFormat="0" applyBorder="0">
      <protection locked="0"/>
    </xf>
    <xf numFmtId="0" fontId="13" fillId="12" borderId="10" applyNumberFormat="0" applyAlignment="0" applyProtection="0"/>
    <xf numFmtId="4" fontId="3" fillId="13" borderId="11">
      <alignment horizontal="right" vertical="center"/>
    </xf>
    <xf numFmtId="0" fontId="14" fillId="14" borderId="0" applyNumberFormat="0" applyBorder="0" applyAlignment="0" applyProtection="0"/>
    <xf numFmtId="0" fontId="15" fillId="13" borderId="0" applyBorder="0">
      <alignment horizontal="left" vertical="top"/>
    </xf>
    <xf numFmtId="0" fontId="1" fillId="15" borderId="14" applyNumberFormat="0" applyAlignment="0" applyProtection="0"/>
    <xf numFmtId="0" fontId="16" fillId="0" borderId="0" applyNumberFormat="0" applyFill="0" applyBorder="0" applyAlignment="0"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>
      <alignment horizontal="left" vertical="center"/>
    </xf>
    <xf numFmtId="0" fontId="25" fillId="16" borderId="18" applyNumberFormat="0" applyAlignment="0" applyProtection="0"/>
  </cellStyleXfs>
  <cellXfs count="77">
    <xf numFmtId="0" fontId="0" fillId="0" borderId="0" xfId="0"/>
    <xf numFmtId="0" fontId="1" fillId="2" borderId="0" xfId="1" applyFill="1"/>
    <xf numFmtId="164" fontId="3" fillId="3" borderId="3" xfId="1" applyNumberFormat="1" applyFont="1" applyFill="1" applyBorder="1"/>
    <xf numFmtId="0" fontId="1" fillId="2" borderId="3" xfId="1" applyFill="1" applyBorder="1"/>
    <xf numFmtId="164" fontId="1" fillId="2" borderId="3" xfId="1" applyNumberFormat="1" applyFill="1" applyBorder="1"/>
    <xf numFmtId="0" fontId="3" fillId="2" borderId="3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1" fillId="2" borderId="0" xfId="1" applyFill="1" applyAlignment="1">
      <alignment horizontal="left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10" fontId="3" fillId="2" borderId="3" xfId="1" applyNumberFormat="1" applyFont="1" applyFill="1" applyBorder="1"/>
    <xf numFmtId="0" fontId="1" fillId="5" borderId="0" xfId="1" applyFill="1"/>
    <xf numFmtId="0" fontId="3" fillId="4" borderId="3" xfId="1" applyFont="1" applyFill="1" applyBorder="1" applyAlignment="1" applyProtection="1">
      <alignment horizontal="center" vertical="center" wrapText="1"/>
    </xf>
    <xf numFmtId="0" fontId="1" fillId="0" borderId="4" xfId="1" applyFont="1" applyBorder="1" applyProtection="1"/>
    <xf numFmtId="0" fontId="1" fillId="2" borderId="3" xfId="1" applyFill="1" applyBorder="1" applyAlignment="1">
      <alignment horizontal="center"/>
    </xf>
    <xf numFmtId="4" fontId="3" fillId="6" borderId="5" xfId="1" applyNumberFormat="1" applyFont="1" applyFill="1" applyBorder="1" applyProtection="1"/>
    <xf numFmtId="0" fontId="1" fillId="0" borderId="6" xfId="1" applyBorder="1" applyProtection="1"/>
    <xf numFmtId="10" fontId="1" fillId="7" borderId="3" xfId="1" applyNumberFormat="1" applyFill="1" applyBorder="1"/>
    <xf numFmtId="4" fontId="1" fillId="0" borderId="7" xfId="1" applyNumberFormat="1" applyBorder="1" applyProtection="1"/>
    <xf numFmtId="4" fontId="1" fillId="2" borderId="0" xfId="1" applyNumberFormat="1" applyFill="1"/>
    <xf numFmtId="0" fontId="1" fillId="0" borderId="6" xfId="1" applyFont="1" applyBorder="1" applyProtection="1"/>
    <xf numFmtId="10" fontId="1" fillId="2" borderId="3" xfId="1" applyNumberFormat="1" applyFill="1" applyBorder="1" applyAlignment="1">
      <alignment horizontal="center"/>
    </xf>
    <xf numFmtId="0" fontId="3" fillId="0" borderId="6" xfId="1" applyFont="1" applyBorder="1" applyProtection="1"/>
    <xf numFmtId="4" fontId="3" fillId="0" borderId="7" xfId="1" applyNumberFormat="1" applyFont="1" applyBorder="1" applyProtection="1"/>
    <xf numFmtId="0" fontId="1" fillId="0" borderId="8" xfId="1" applyFont="1" applyBorder="1" applyAlignment="1" applyProtection="1">
      <alignment horizontal="left" vertical="center" wrapText="1"/>
    </xf>
    <xf numFmtId="0" fontId="1" fillId="2" borderId="3" xfId="1" applyFill="1" applyBorder="1" applyAlignment="1">
      <alignment horizontal="center" vertical="center" wrapText="1"/>
    </xf>
    <xf numFmtId="4" fontId="1" fillId="2" borderId="8" xfId="1" applyNumberFormat="1" applyFill="1" applyBorder="1" applyAlignment="1" applyProtection="1">
      <alignment horizontal="right" vertical="center" wrapText="1"/>
    </xf>
    <xf numFmtId="0" fontId="1" fillId="0" borderId="9" xfId="1" applyBorder="1" applyAlignment="1" applyProtection="1">
      <alignment horizontal="left" vertical="center" wrapText="1"/>
    </xf>
    <xf numFmtId="10" fontId="1" fillId="7" borderId="3" xfId="1" applyNumberFormat="1" applyFill="1" applyBorder="1" applyAlignment="1">
      <alignment horizontal="right" vertical="center"/>
    </xf>
    <xf numFmtId="4" fontId="1" fillId="0" borderId="9" xfId="1" applyNumberFormat="1" applyBorder="1" applyAlignment="1" applyProtection="1">
      <alignment horizontal="right" vertical="center" wrapText="1"/>
    </xf>
    <xf numFmtId="0" fontId="1" fillId="0" borderId="9" xfId="1" applyFont="1" applyBorder="1" applyAlignment="1" applyProtection="1">
      <alignment horizontal="left" vertical="center" wrapText="1"/>
    </xf>
    <xf numFmtId="4" fontId="3" fillId="0" borderId="9" xfId="1" applyNumberFormat="1" applyFont="1" applyBorder="1" applyAlignment="1" applyProtection="1">
      <alignment horizontal="right" vertical="center" wrapText="1"/>
    </xf>
    <xf numFmtId="0" fontId="4" fillId="2" borderId="0" xfId="1" applyFont="1" applyFill="1" applyAlignment="1">
      <alignment horizontal="center"/>
    </xf>
    <xf numFmtId="0" fontId="1" fillId="2" borderId="9" xfId="1" applyFill="1" applyBorder="1"/>
    <xf numFmtId="10" fontId="1" fillId="7" borderId="9" xfId="1" applyNumberFormat="1" applyFill="1" applyBorder="1"/>
    <xf numFmtId="0" fontId="1" fillId="8" borderId="9" xfId="1" applyFill="1" applyBorder="1" applyAlignment="1">
      <alignment horizontal="center"/>
    </xf>
    <xf numFmtId="10" fontId="1" fillId="17" borderId="3" xfId="1" applyNumberFormat="1" applyFill="1" applyBorder="1" applyAlignment="1">
      <alignment horizontal="right" vertical="center"/>
    </xf>
    <xf numFmtId="0" fontId="2" fillId="19" borderId="1" xfId="1" applyFont="1" applyFill="1" applyBorder="1" applyAlignment="1"/>
    <xf numFmtId="0" fontId="0" fillId="20" borderId="0" xfId="0" applyFill="1"/>
    <xf numFmtId="0" fontId="0" fillId="20" borderId="0" xfId="0" applyFill="1" applyAlignment="1">
      <alignment horizontal="center"/>
    </xf>
    <xf numFmtId="0" fontId="0" fillId="20" borderId="3" xfId="0" applyFill="1" applyBorder="1" applyAlignment="1">
      <alignment horizontal="center"/>
    </xf>
    <xf numFmtId="0" fontId="26" fillId="21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3" fontId="0" fillId="20" borderId="3" xfId="0" applyNumberFormat="1" applyFill="1" applyBorder="1"/>
    <xf numFmtId="4" fontId="1" fillId="17" borderId="3" xfId="1" applyNumberFormat="1" applyFont="1" applyFill="1" applyBorder="1"/>
    <xf numFmtId="0" fontId="2" fillId="18" borderId="1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2" fillId="18" borderId="2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1" fillId="2" borderId="6" xfId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2" fillId="18" borderId="19" xfId="1" applyFont="1" applyFill="1" applyBorder="1" applyAlignment="1" applyProtection="1">
      <alignment horizontal="center" vertical="center" wrapText="1"/>
    </xf>
    <xf numFmtId="0" fontId="2" fillId="18" borderId="0" xfId="1" applyFont="1" applyFill="1" applyBorder="1" applyAlignment="1" applyProtection="1">
      <alignment horizontal="center" vertical="center" wrapText="1"/>
    </xf>
    <xf numFmtId="0" fontId="27" fillId="20" borderId="20" xfId="0" applyFont="1" applyFill="1" applyBorder="1" applyAlignment="1">
      <alignment horizontal="center" vertical="center" wrapText="1"/>
    </xf>
    <xf numFmtId="0" fontId="27" fillId="20" borderId="21" xfId="0" applyFont="1" applyFill="1" applyBorder="1" applyAlignment="1">
      <alignment horizontal="center" vertical="center" wrapText="1"/>
    </xf>
    <xf numFmtId="0" fontId="26" fillId="21" borderId="3" xfId="0" applyFont="1" applyFill="1" applyBorder="1" applyAlignment="1">
      <alignment horizontal="center" vertical="center" wrapText="1"/>
    </xf>
    <xf numFmtId="3" fontId="27" fillId="20" borderId="1" xfId="0" applyNumberFormat="1" applyFont="1" applyFill="1" applyBorder="1" applyAlignment="1">
      <alignment horizontal="center" vertical="center"/>
    </xf>
    <xf numFmtId="0" fontId="27" fillId="20" borderId="2" xfId="0" applyFont="1" applyFill="1" applyBorder="1" applyAlignment="1">
      <alignment horizontal="center" vertical="center"/>
    </xf>
    <xf numFmtId="0" fontId="27" fillId="20" borderId="22" xfId="0" applyFont="1" applyFill="1" applyBorder="1" applyAlignment="1">
      <alignment horizontal="center" vertical="center"/>
    </xf>
    <xf numFmtId="0" fontId="28" fillId="20" borderId="0" xfId="0" applyFont="1" applyFill="1"/>
    <xf numFmtId="0" fontId="31" fillId="20" borderId="1" xfId="0" applyFont="1" applyFill="1" applyBorder="1" applyAlignment="1">
      <alignment horizontal="left" vertical="center"/>
    </xf>
    <xf numFmtId="0" fontId="31" fillId="20" borderId="22" xfId="0" applyFont="1" applyFill="1" applyBorder="1" applyAlignment="1">
      <alignment horizontal="left" vertical="center"/>
    </xf>
    <xf numFmtId="4" fontId="31" fillId="20" borderId="3" xfId="0" applyNumberFormat="1" applyFont="1" applyFill="1" applyBorder="1"/>
    <xf numFmtId="0" fontId="31" fillId="20" borderId="0" xfId="0" applyFont="1" applyFill="1"/>
    <xf numFmtId="0" fontId="29" fillId="22" borderId="1" xfId="0" applyFont="1" applyFill="1" applyBorder="1" applyAlignment="1">
      <alignment horizontal="left" vertical="center"/>
    </xf>
    <xf numFmtId="0" fontId="29" fillId="22" borderId="22" xfId="0" applyFont="1" applyFill="1" applyBorder="1" applyAlignment="1">
      <alignment horizontal="left" vertical="center"/>
    </xf>
    <xf numFmtId="0" fontId="26" fillId="23" borderId="3" xfId="0" applyFont="1" applyFill="1" applyBorder="1" applyAlignment="1">
      <alignment horizontal="left" vertical="center" wrapText="1"/>
    </xf>
    <xf numFmtId="4" fontId="26" fillId="23" borderId="20" xfId="0" applyNumberFormat="1" applyFont="1" applyFill="1" applyBorder="1" applyAlignment="1">
      <alignment horizontal="right" vertical="center"/>
    </xf>
    <xf numFmtId="4" fontId="26" fillId="23" borderId="21" xfId="0" applyNumberFormat="1" applyFont="1" applyFill="1" applyBorder="1" applyAlignment="1">
      <alignment horizontal="right" vertical="center"/>
    </xf>
    <xf numFmtId="0" fontId="0" fillId="20" borderId="23" xfId="0" applyFill="1" applyBorder="1" applyAlignment="1">
      <alignment horizontal="center"/>
    </xf>
    <xf numFmtId="0" fontId="0" fillId="20" borderId="3" xfId="0" applyFill="1" applyBorder="1"/>
    <xf numFmtId="4" fontId="0" fillId="20" borderId="3" xfId="0" applyNumberFormat="1" applyFill="1" applyBorder="1"/>
    <xf numFmtId="0" fontId="29" fillId="24" borderId="3" xfId="0" applyFont="1" applyFill="1" applyBorder="1"/>
    <xf numFmtId="4" fontId="29" fillId="24" borderId="3" xfId="0" applyNumberFormat="1" applyFont="1" applyFill="1" applyBorder="1"/>
    <xf numFmtId="0" fontId="26" fillId="24" borderId="3" xfId="0" applyFont="1" applyFill="1" applyBorder="1"/>
    <xf numFmtId="4" fontId="26" fillId="24" borderId="3" xfId="0" applyNumberFormat="1" applyFont="1" applyFill="1" applyBorder="1"/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zoomScale="160" zoomScaleNormal="160" workbookViewId="0">
      <selection activeCell="B8" sqref="B8"/>
    </sheetView>
  </sheetViews>
  <sheetFormatPr defaultColWidth="0" defaultRowHeight="12.75" zeroHeight="1"/>
  <cols>
    <col min="1" max="1" width="9.140625" style="1" customWidth="1"/>
    <col min="2" max="2" width="9.5703125" style="1" customWidth="1"/>
    <col min="3" max="3" width="28.140625" style="1" customWidth="1"/>
    <col min="4" max="4" width="11.85546875" style="1" bestFit="1" customWidth="1"/>
    <col min="5" max="5" width="10.140625" style="1" customWidth="1"/>
    <col min="6" max="6" width="9.140625" style="1" bestFit="1" customWidth="1"/>
    <col min="7" max="7" width="9.140625" style="1" customWidth="1"/>
    <col min="8" max="12" width="9.140625" style="1" hidden="1" customWidth="1"/>
    <col min="13" max="13" width="16" style="1" hidden="1" customWidth="1"/>
    <col min="14" max="14" width="9.28515625" style="1" hidden="1" customWidth="1"/>
    <col min="15" max="16" width="9.140625" style="1" hidden="1" customWidth="1"/>
    <col min="17" max="19" width="0" style="1" hidden="1" customWidth="1"/>
    <col min="20" max="16384" width="9.140625" style="1" hidden="1"/>
  </cols>
  <sheetData>
    <row r="1" spans="3:6"/>
    <row r="2" spans="3:6" ht="12.75" customHeight="1">
      <c r="C2" s="45" t="s">
        <v>24</v>
      </c>
      <c r="D2" s="46"/>
      <c r="E2" s="46"/>
    </row>
    <row r="3" spans="3:6"/>
    <row r="4" spans="3:6">
      <c r="C4" s="36" t="s">
        <v>34</v>
      </c>
      <c r="D4" s="2">
        <v>8851.8337408313</v>
      </c>
    </row>
    <row r="5" spans="3:6"/>
    <row r="6" spans="3:6">
      <c r="C6" s="3" t="s">
        <v>4</v>
      </c>
      <c r="D6" s="4">
        <f>E23</f>
        <v>5753.6919315403447</v>
      </c>
    </row>
    <row r="7" spans="3:6">
      <c r="C7" s="3" t="s">
        <v>5</v>
      </c>
      <c r="D7" s="4">
        <f>SUM(E17:E18)+E22</f>
        <v>3098.1418092909553</v>
      </c>
    </row>
    <row r="8" spans="3:6">
      <c r="C8" s="3" t="s">
        <v>6</v>
      </c>
      <c r="D8" s="4">
        <f>SUM(E38:E38)</f>
        <v>199.16625916870424</v>
      </c>
    </row>
    <row r="9" spans="3:6">
      <c r="C9" s="5" t="s">
        <v>7</v>
      </c>
      <c r="D9" s="6">
        <f>D6+D7+D8</f>
        <v>9051.0000000000036</v>
      </c>
      <c r="E9" s="7"/>
    </row>
    <row r="10" spans="3:6">
      <c r="F10" s="18"/>
    </row>
    <row r="11" spans="3:6" ht="12.75" customHeight="1">
      <c r="C11" s="45" t="s">
        <v>8</v>
      </c>
      <c r="D11" s="47"/>
      <c r="E11" s="47"/>
    </row>
    <row r="12" spans="3:6" ht="12.75" customHeight="1">
      <c r="C12" s="8"/>
      <c r="D12" s="8"/>
      <c r="E12" s="8"/>
    </row>
    <row r="13" spans="3:6" s="10" customFormat="1" ht="12.75" customHeight="1">
      <c r="C13" s="48" t="s">
        <v>9</v>
      </c>
      <c r="D13" s="49"/>
      <c r="E13" s="9">
        <f>(E16-E23)/E23</f>
        <v>0.53846153846153855</v>
      </c>
      <c r="F13" s="1"/>
    </row>
    <row r="14" spans="3:6" s="10" customFormat="1" ht="12.75" customHeight="1">
      <c r="F14" s="1"/>
    </row>
    <row r="15" spans="3:6" ht="12.75" customHeight="1">
      <c r="C15" s="11" t="s">
        <v>10</v>
      </c>
      <c r="D15" s="11" t="s">
        <v>11</v>
      </c>
      <c r="E15" s="11" t="s">
        <v>12</v>
      </c>
    </row>
    <row r="16" spans="3:6">
      <c r="C16" s="12" t="s">
        <v>0</v>
      </c>
      <c r="D16" s="13" t="s">
        <v>13</v>
      </c>
      <c r="E16" s="14">
        <f>D4</f>
        <v>8851.8337408313</v>
      </c>
    </row>
    <row r="17" spans="3:8">
      <c r="C17" s="15" t="s">
        <v>26</v>
      </c>
      <c r="D17" s="16">
        <v>0.1</v>
      </c>
      <c r="E17" s="17">
        <f>$E$16*D17</f>
        <v>885.18337408313005</v>
      </c>
      <c r="H17" s="18"/>
    </row>
    <row r="18" spans="3:8">
      <c r="C18" s="15" t="s">
        <v>25</v>
      </c>
      <c r="D18" s="35">
        <f>IF(E28="x",D28,IF(E29="x",D29,IF(E30="x",D30,0)))</f>
        <v>0.25</v>
      </c>
      <c r="E18" s="17">
        <f>$E$16*D18</f>
        <v>2212.958435207825</v>
      </c>
    </row>
    <row r="19" spans="3:8">
      <c r="C19" s="19" t="s">
        <v>14</v>
      </c>
      <c r="D19" s="20" t="s">
        <v>13</v>
      </c>
      <c r="E19" s="17">
        <f>E16-E17-E18</f>
        <v>5753.6919315403447</v>
      </c>
    </row>
    <row r="20" spans="3:8">
      <c r="C20" s="19" t="s">
        <v>3</v>
      </c>
      <c r="D20" s="20" t="s">
        <v>13</v>
      </c>
      <c r="E20" s="44">
        <f>'Deducerea personală'!M43</f>
        <v>0</v>
      </c>
    </row>
    <row r="21" spans="3:8">
      <c r="C21" s="19" t="s">
        <v>15</v>
      </c>
      <c r="D21" s="20" t="s">
        <v>13</v>
      </c>
      <c r="E21" s="17">
        <f>IF(E19&gt;=E20,E19-E20,0)</f>
        <v>5753.6919315403447</v>
      </c>
    </row>
    <row r="22" spans="3:8">
      <c r="C22" s="15" t="s">
        <v>16</v>
      </c>
      <c r="D22" s="16">
        <v>0</v>
      </c>
      <c r="E22" s="17">
        <f>E21*D22</f>
        <v>0</v>
      </c>
      <c r="G22" s="18"/>
    </row>
    <row r="23" spans="3:8">
      <c r="C23" s="21" t="s">
        <v>1</v>
      </c>
      <c r="D23" s="20" t="s">
        <v>13</v>
      </c>
      <c r="E23" s="22">
        <f>E19-E22</f>
        <v>5753.6919315403447</v>
      </c>
    </row>
    <row r="24" spans="3:8"/>
    <row r="25" spans="3:8">
      <c r="C25" s="50" t="s">
        <v>31</v>
      </c>
      <c r="D25" s="51"/>
      <c r="E25" s="34">
        <v>0</v>
      </c>
    </row>
    <row r="26" spans="3:8">
      <c r="E26" s="18"/>
    </row>
    <row r="27" spans="3:8">
      <c r="E27" s="31" t="s">
        <v>19</v>
      </c>
    </row>
    <row r="28" spans="3:8">
      <c r="C28" s="32" t="s">
        <v>20</v>
      </c>
      <c r="D28" s="33">
        <v>0.25</v>
      </c>
      <c r="E28" s="34" t="s">
        <v>21</v>
      </c>
    </row>
    <row r="29" spans="3:8">
      <c r="C29" s="32" t="s">
        <v>22</v>
      </c>
      <c r="D29" s="33">
        <v>0.28999999999999998</v>
      </c>
      <c r="E29" s="34"/>
    </row>
    <row r="30" spans="3:8">
      <c r="C30" s="32" t="s">
        <v>23</v>
      </c>
      <c r="D30" s="33">
        <v>0.33</v>
      </c>
      <c r="E30" s="34"/>
    </row>
    <row r="31" spans="3:8"/>
    <row r="32" spans="3:8" ht="12.75" customHeight="1">
      <c r="C32" s="45" t="s">
        <v>17</v>
      </c>
      <c r="D32" s="47"/>
      <c r="E32" s="47"/>
    </row>
    <row r="33" spans="3:5" ht="12.75" customHeight="1"/>
    <row r="34" spans="3:5" ht="12.75" customHeight="1">
      <c r="C34" s="48" t="s">
        <v>9</v>
      </c>
      <c r="D34" s="49"/>
      <c r="E34" s="20">
        <f>(E39-E37)/E37</f>
        <v>2.249999999999993E-2</v>
      </c>
    </row>
    <row r="35" spans="3:5" ht="12.75" customHeight="1"/>
    <row r="36" spans="3:5" ht="12.75" customHeight="1">
      <c r="C36" s="11" t="s">
        <v>10</v>
      </c>
      <c r="D36" s="11" t="s">
        <v>11</v>
      </c>
      <c r="E36" s="11" t="s">
        <v>12</v>
      </c>
    </row>
    <row r="37" spans="3:5">
      <c r="C37" s="23" t="s">
        <v>0</v>
      </c>
      <c r="D37" s="24" t="s">
        <v>13</v>
      </c>
      <c r="E37" s="25">
        <f>E16</f>
        <v>8851.8337408313</v>
      </c>
    </row>
    <row r="38" spans="3:5" ht="25.5">
      <c r="C38" s="26" t="s">
        <v>2</v>
      </c>
      <c r="D38" s="27">
        <v>2.2499999999999999E-2</v>
      </c>
      <c r="E38" s="28">
        <f>$E$37*D38</f>
        <v>199.16625916870424</v>
      </c>
    </row>
    <row r="39" spans="3:5">
      <c r="C39" s="29" t="s">
        <v>18</v>
      </c>
      <c r="D39" s="20" t="s">
        <v>13</v>
      </c>
      <c r="E39" s="30">
        <f>E37+E38</f>
        <v>9051.0000000000036</v>
      </c>
    </row>
    <row r="40" spans="3:5"/>
    <row r="41" spans="3:5"/>
    <row r="42" spans="3:5" ht="12.75" hidden="1" customHeight="1"/>
    <row r="43" spans="3:5" hidden="1"/>
    <row r="44" spans="3:5" hidden="1"/>
    <row r="45" spans="3:5" hidden="1"/>
    <row r="46" spans="3:5" hidden="1"/>
    <row r="47" spans="3:5" hidden="1"/>
    <row r="48" spans="3:5" hidden="1"/>
    <row r="49" hidden="1"/>
    <row r="50" hidden="1"/>
    <row r="51" hidden="1"/>
    <row r="52" hidden="1"/>
    <row r="53" hidden="1"/>
    <row r="54"/>
  </sheetData>
  <sheetProtection selectLockedCells="1" selectUnlockedCells="1"/>
  <mergeCells count="6">
    <mergeCell ref="C2:E2"/>
    <mergeCell ref="C11:E11"/>
    <mergeCell ref="C13:D13"/>
    <mergeCell ref="C32:E32"/>
    <mergeCell ref="C34:D34"/>
    <mergeCell ref="C25:D25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43"/>
  <sheetViews>
    <sheetView workbookViewId="0">
      <selection activeCell="N7" sqref="N7"/>
    </sheetView>
  </sheetViews>
  <sheetFormatPr defaultRowHeight="15"/>
  <cols>
    <col min="1" max="2" width="9.140625" style="37"/>
    <col min="3" max="3" width="12.28515625" style="37" customWidth="1"/>
    <col min="4" max="4" width="11" style="37" customWidth="1"/>
    <col min="5" max="5" width="10.7109375" style="37" customWidth="1"/>
    <col min="6" max="8" width="9.140625" style="37"/>
    <col min="9" max="10" width="15.28515625" style="37" customWidth="1"/>
    <col min="11" max="11" width="9.140625" style="38"/>
    <col min="12" max="16" width="9.140625" style="37"/>
    <col min="17" max="17" width="12.28515625" style="37" customWidth="1"/>
    <col min="18" max="16384" width="9.140625" style="37"/>
  </cols>
  <sheetData>
    <row r="3" spans="3:17" ht="15" customHeight="1">
      <c r="C3" s="52" t="s">
        <v>33</v>
      </c>
      <c r="D3" s="53"/>
      <c r="E3" s="53"/>
      <c r="F3" s="53"/>
      <c r="G3" s="53"/>
      <c r="H3" s="53"/>
      <c r="I3" s="53"/>
    </row>
    <row r="6" spans="3:17" ht="15" customHeight="1">
      <c r="C6" s="56" t="s">
        <v>27</v>
      </c>
      <c r="D6" s="56"/>
      <c r="E6" s="56" t="s">
        <v>28</v>
      </c>
      <c r="F6" s="56"/>
      <c r="G6" s="56"/>
      <c r="H6" s="56"/>
      <c r="I6" s="56"/>
      <c r="K6" s="54" t="s">
        <v>32</v>
      </c>
      <c r="M6" s="56" t="s">
        <v>28</v>
      </c>
      <c r="N6" s="56"/>
      <c r="O6" s="56"/>
      <c r="P6" s="56"/>
      <c r="Q6" s="56"/>
    </row>
    <row r="7" spans="3:17">
      <c r="C7" s="56" t="s">
        <v>29</v>
      </c>
      <c r="D7" s="56"/>
      <c r="E7" s="40">
        <v>0</v>
      </c>
      <c r="F7" s="40">
        <v>1</v>
      </c>
      <c r="G7" s="40">
        <v>2</v>
      </c>
      <c r="H7" s="40">
        <v>3</v>
      </c>
      <c r="I7" s="40" t="s">
        <v>30</v>
      </c>
      <c r="K7" s="55"/>
      <c r="M7" s="40">
        <f>IF('1. Calculator salarii - 2018'!$E$25=0,0,"")</f>
        <v>0</v>
      </c>
      <c r="N7" s="40" t="str">
        <f>IF('1. Calculator salarii - 2018'!$E$25=1,1,"")</f>
        <v/>
      </c>
      <c r="O7" s="40" t="str">
        <f>IF('1. Calculator salarii - 2018'!$E$25=2,2,"")</f>
        <v/>
      </c>
      <c r="P7" s="40" t="str">
        <f>IF('1. Calculator salarii - 2018'!$E$25=3,3,"")</f>
        <v/>
      </c>
      <c r="Q7" s="40" t="str">
        <f>IF('1. Calculator salarii - 2018'!$E$25&gt;=4,"4 SI PESTE 4","")</f>
        <v/>
      </c>
    </row>
    <row r="8" spans="3:17">
      <c r="C8" s="41">
        <v>1</v>
      </c>
      <c r="D8" s="42">
        <v>1950</v>
      </c>
      <c r="E8" s="42">
        <v>510</v>
      </c>
      <c r="F8" s="42">
        <v>670</v>
      </c>
      <c r="G8" s="42">
        <v>830</v>
      </c>
      <c r="H8" s="42">
        <v>990</v>
      </c>
      <c r="I8" s="42">
        <v>1310</v>
      </c>
      <c r="K8" s="39" t="str">
        <f>IF(AND('1. Calculator salarii - 2018'!$D$4&gt;='Deducerea personală'!C8,'1. Calculator salarii - 2018'!$D$4&lt;='Deducerea personală'!D8),"x","")</f>
        <v/>
      </c>
      <c r="M8" s="43" t="str">
        <f>IF(AND(K8="x",$E$7=$M$7),E8,"")</f>
        <v/>
      </c>
      <c r="N8" s="43" t="str">
        <f>IF(AND(K8="x",$F$7=$N$7),F8,"")</f>
        <v/>
      </c>
      <c r="O8" s="43" t="str">
        <f>IF(AND(K8="x",$G$7=$O$7),G8,"")</f>
        <v/>
      </c>
      <c r="P8" s="43" t="str">
        <f>IF(AND(K8="x",$H$7=$P$7),H8,"")</f>
        <v/>
      </c>
      <c r="Q8" s="43" t="str">
        <f>IF(AND(K8="x",$I$7=$Q$7),I8,"")</f>
        <v/>
      </c>
    </row>
    <row r="9" spans="3:17">
      <c r="C9" s="42">
        <v>1951</v>
      </c>
      <c r="D9" s="42">
        <v>2000</v>
      </c>
      <c r="E9" s="42">
        <v>495</v>
      </c>
      <c r="F9" s="42">
        <v>655</v>
      </c>
      <c r="G9" s="42">
        <v>815</v>
      </c>
      <c r="H9" s="42">
        <v>975</v>
      </c>
      <c r="I9" s="42">
        <v>1295</v>
      </c>
      <c r="K9" s="39" t="str">
        <f>IF(AND('1. Calculator salarii - 2018'!$D$4&gt;='Deducerea personală'!C9,'1. Calculator salarii - 2018'!$D$4&lt;='Deducerea personală'!D9),"x","")</f>
        <v/>
      </c>
      <c r="M9" s="43" t="str">
        <f t="shared" ref="M9:M25" si="0">IF(AND(K9="x",$E$7=$M$7),E9,"")</f>
        <v/>
      </c>
      <c r="N9" s="43" t="str">
        <f t="shared" ref="N9:N25" si="1">IF(AND(K9="x",$F$7=$N$7),F9,"")</f>
        <v/>
      </c>
      <c r="O9" s="43" t="str">
        <f t="shared" ref="O9:O25" si="2">IF(AND(K9="x",$G$7=$O$7),G9,"")</f>
        <v/>
      </c>
      <c r="P9" s="43" t="str">
        <f t="shared" ref="P9:P25" si="3">IF(AND(K9="x",$H$7=$P$7),H9,"")</f>
        <v/>
      </c>
      <c r="Q9" s="43" t="str">
        <f t="shared" ref="Q9:Q25" si="4">IF(AND(K9="x",$I$7=$Q$7),I9,"")</f>
        <v/>
      </c>
    </row>
    <row r="10" spans="3:17">
      <c r="C10" s="42">
        <v>2001</v>
      </c>
      <c r="D10" s="42">
        <v>2050</v>
      </c>
      <c r="E10" s="42">
        <v>480</v>
      </c>
      <c r="F10" s="42">
        <v>640</v>
      </c>
      <c r="G10" s="42">
        <v>800</v>
      </c>
      <c r="H10" s="42">
        <v>960</v>
      </c>
      <c r="I10" s="42">
        <v>1280</v>
      </c>
      <c r="K10" s="39" t="str">
        <f>IF(AND('1. Calculator salarii - 2018'!$D$4&gt;='Deducerea personală'!C10,'1. Calculator salarii - 2018'!$D$4&lt;='Deducerea personală'!D10),"x","")</f>
        <v/>
      </c>
      <c r="M10" s="43" t="str">
        <f t="shared" si="0"/>
        <v/>
      </c>
      <c r="N10" s="43" t="str">
        <f t="shared" si="1"/>
        <v/>
      </c>
      <c r="O10" s="43" t="str">
        <f t="shared" si="2"/>
        <v/>
      </c>
      <c r="P10" s="43" t="str">
        <f t="shared" si="3"/>
        <v/>
      </c>
      <c r="Q10" s="43" t="str">
        <f t="shared" si="4"/>
        <v/>
      </c>
    </row>
    <row r="11" spans="3:17">
      <c r="C11" s="42">
        <v>2051</v>
      </c>
      <c r="D11" s="42">
        <v>2100</v>
      </c>
      <c r="E11" s="42">
        <v>465</v>
      </c>
      <c r="F11" s="42">
        <v>625</v>
      </c>
      <c r="G11" s="42">
        <v>785</v>
      </c>
      <c r="H11" s="42">
        <v>945</v>
      </c>
      <c r="I11" s="42">
        <v>1265</v>
      </c>
      <c r="K11" s="39" t="str">
        <f>IF(AND('1. Calculator salarii - 2018'!$D$4&gt;='Deducerea personală'!C11,'1. Calculator salarii - 2018'!$D$4&lt;='Deducerea personală'!D11),"x","")</f>
        <v/>
      </c>
      <c r="M11" s="43" t="str">
        <f t="shared" si="0"/>
        <v/>
      </c>
      <c r="N11" s="43" t="str">
        <f t="shared" si="1"/>
        <v/>
      </c>
      <c r="O11" s="43" t="str">
        <f t="shared" si="2"/>
        <v/>
      </c>
      <c r="P11" s="43" t="str">
        <f t="shared" si="3"/>
        <v/>
      </c>
      <c r="Q11" s="43" t="str">
        <f t="shared" si="4"/>
        <v/>
      </c>
    </row>
    <row r="12" spans="3:17">
      <c r="C12" s="42">
        <v>2101</v>
      </c>
      <c r="D12" s="42">
        <v>2150</v>
      </c>
      <c r="E12" s="42">
        <v>450</v>
      </c>
      <c r="F12" s="42">
        <v>610</v>
      </c>
      <c r="G12" s="42">
        <v>770</v>
      </c>
      <c r="H12" s="42">
        <v>930</v>
      </c>
      <c r="I12" s="42">
        <v>1250</v>
      </c>
      <c r="K12" s="39" t="str">
        <f>IF(AND('1. Calculator salarii - 2018'!$D$4&gt;='Deducerea personală'!C12,'1. Calculator salarii - 2018'!$D$4&lt;='Deducerea personală'!D12),"x","")</f>
        <v/>
      </c>
      <c r="M12" s="43" t="str">
        <f t="shared" si="0"/>
        <v/>
      </c>
      <c r="N12" s="43" t="str">
        <f t="shared" si="1"/>
        <v/>
      </c>
      <c r="O12" s="43" t="str">
        <f t="shared" si="2"/>
        <v/>
      </c>
      <c r="P12" s="43" t="str">
        <f t="shared" si="3"/>
        <v/>
      </c>
      <c r="Q12" s="43" t="str">
        <f t="shared" si="4"/>
        <v/>
      </c>
    </row>
    <row r="13" spans="3:17">
      <c r="C13" s="42">
        <v>2151</v>
      </c>
      <c r="D13" s="42">
        <v>2200</v>
      </c>
      <c r="E13" s="42">
        <v>435</v>
      </c>
      <c r="F13" s="42">
        <v>595</v>
      </c>
      <c r="G13" s="42">
        <v>755</v>
      </c>
      <c r="H13" s="42">
        <v>915</v>
      </c>
      <c r="I13" s="42">
        <v>1235</v>
      </c>
      <c r="K13" s="39" t="str">
        <f>IF(AND('1. Calculator salarii - 2018'!$D$4&gt;='Deducerea personală'!C13,'1. Calculator salarii - 2018'!$D$4&lt;='Deducerea personală'!D13),"x","")</f>
        <v/>
      </c>
      <c r="M13" s="43" t="str">
        <f t="shared" si="0"/>
        <v/>
      </c>
      <c r="N13" s="43" t="str">
        <f t="shared" si="1"/>
        <v/>
      </c>
      <c r="O13" s="43" t="str">
        <f t="shared" si="2"/>
        <v/>
      </c>
      <c r="P13" s="43" t="str">
        <f t="shared" si="3"/>
        <v/>
      </c>
      <c r="Q13" s="43" t="str">
        <f t="shared" si="4"/>
        <v/>
      </c>
    </row>
    <row r="14" spans="3:17">
      <c r="C14" s="42">
        <v>2201</v>
      </c>
      <c r="D14" s="42">
        <v>2250</v>
      </c>
      <c r="E14" s="42">
        <v>420</v>
      </c>
      <c r="F14" s="42">
        <v>580</v>
      </c>
      <c r="G14" s="42">
        <v>740</v>
      </c>
      <c r="H14" s="42">
        <v>900</v>
      </c>
      <c r="I14" s="42">
        <v>1220</v>
      </c>
      <c r="K14" s="39" t="str">
        <f>IF(AND('1. Calculator salarii - 2018'!$D$4&gt;='Deducerea personală'!C14,'1. Calculator salarii - 2018'!$D$4&lt;='Deducerea personală'!D14),"x","")</f>
        <v/>
      </c>
      <c r="M14" s="43" t="str">
        <f t="shared" si="0"/>
        <v/>
      </c>
      <c r="N14" s="43" t="str">
        <f t="shared" si="1"/>
        <v/>
      </c>
      <c r="O14" s="43" t="str">
        <f t="shared" si="2"/>
        <v/>
      </c>
      <c r="P14" s="43" t="str">
        <f t="shared" si="3"/>
        <v/>
      </c>
      <c r="Q14" s="43" t="str">
        <f t="shared" si="4"/>
        <v/>
      </c>
    </row>
    <row r="15" spans="3:17">
      <c r="C15" s="42">
        <v>2251</v>
      </c>
      <c r="D15" s="42">
        <v>2300</v>
      </c>
      <c r="E15" s="42">
        <v>405</v>
      </c>
      <c r="F15" s="42">
        <v>565</v>
      </c>
      <c r="G15" s="42">
        <v>725</v>
      </c>
      <c r="H15" s="42">
        <v>885</v>
      </c>
      <c r="I15" s="42">
        <v>1205</v>
      </c>
      <c r="K15" s="39" t="str">
        <f>IF(AND('1. Calculator salarii - 2018'!$D$4&gt;='Deducerea personală'!C15,'1. Calculator salarii - 2018'!$D$4&lt;='Deducerea personală'!D15),"x","")</f>
        <v/>
      </c>
      <c r="M15" s="43" t="str">
        <f t="shared" si="0"/>
        <v/>
      </c>
      <c r="N15" s="43" t="str">
        <f t="shared" si="1"/>
        <v/>
      </c>
      <c r="O15" s="43" t="str">
        <f t="shared" si="2"/>
        <v/>
      </c>
      <c r="P15" s="43" t="str">
        <f t="shared" si="3"/>
        <v/>
      </c>
      <c r="Q15" s="43" t="str">
        <f t="shared" si="4"/>
        <v/>
      </c>
    </row>
    <row r="16" spans="3:17">
      <c r="C16" s="42">
        <v>2301</v>
      </c>
      <c r="D16" s="42">
        <v>2350</v>
      </c>
      <c r="E16" s="42">
        <v>390</v>
      </c>
      <c r="F16" s="42">
        <v>550</v>
      </c>
      <c r="G16" s="42">
        <v>710</v>
      </c>
      <c r="H16" s="42">
        <v>870</v>
      </c>
      <c r="I16" s="42">
        <v>1190</v>
      </c>
      <c r="K16" s="39" t="str">
        <f>IF(AND('1. Calculator salarii - 2018'!$D$4&gt;='Deducerea personală'!C16,'1. Calculator salarii - 2018'!$D$4&lt;='Deducerea personală'!D16),"x","")</f>
        <v/>
      </c>
      <c r="M16" s="43" t="str">
        <f t="shared" si="0"/>
        <v/>
      </c>
      <c r="N16" s="43" t="str">
        <f t="shared" si="1"/>
        <v/>
      </c>
      <c r="O16" s="43" t="str">
        <f t="shared" si="2"/>
        <v/>
      </c>
      <c r="P16" s="43" t="str">
        <f t="shared" si="3"/>
        <v/>
      </c>
      <c r="Q16" s="43" t="str">
        <f t="shared" si="4"/>
        <v/>
      </c>
    </row>
    <row r="17" spans="3:17">
      <c r="C17" s="42">
        <v>2351</v>
      </c>
      <c r="D17" s="42">
        <v>2400</v>
      </c>
      <c r="E17" s="42">
        <v>375</v>
      </c>
      <c r="F17" s="42">
        <v>535</v>
      </c>
      <c r="G17" s="42">
        <v>695</v>
      </c>
      <c r="H17" s="42">
        <v>855</v>
      </c>
      <c r="I17" s="42">
        <v>1175</v>
      </c>
      <c r="K17" s="39" t="str">
        <f>IF(AND('1. Calculator salarii - 2018'!$D$4&gt;='Deducerea personală'!C17,'1. Calculator salarii - 2018'!$D$4&lt;='Deducerea personală'!D17),"x","")</f>
        <v/>
      </c>
      <c r="M17" s="43" t="str">
        <f t="shared" si="0"/>
        <v/>
      </c>
      <c r="N17" s="43" t="str">
        <f t="shared" si="1"/>
        <v/>
      </c>
      <c r="O17" s="43" t="str">
        <f t="shared" si="2"/>
        <v/>
      </c>
      <c r="P17" s="43" t="str">
        <f t="shared" si="3"/>
        <v/>
      </c>
      <c r="Q17" s="43" t="str">
        <f t="shared" si="4"/>
        <v/>
      </c>
    </row>
    <row r="18" spans="3:17">
      <c r="C18" s="42">
        <v>2401</v>
      </c>
      <c r="D18" s="42">
        <v>2450</v>
      </c>
      <c r="E18" s="42">
        <v>360</v>
      </c>
      <c r="F18" s="42">
        <v>520</v>
      </c>
      <c r="G18" s="42">
        <v>680</v>
      </c>
      <c r="H18" s="42">
        <v>840</v>
      </c>
      <c r="I18" s="42">
        <v>1160</v>
      </c>
      <c r="K18" s="39" t="str">
        <f>IF(AND('1. Calculator salarii - 2018'!$D$4&gt;='Deducerea personală'!C18,'1. Calculator salarii - 2018'!$D$4&lt;='Deducerea personală'!D18),"x","")</f>
        <v/>
      </c>
      <c r="M18" s="43" t="str">
        <f t="shared" si="0"/>
        <v/>
      </c>
      <c r="N18" s="43" t="str">
        <f t="shared" si="1"/>
        <v/>
      </c>
      <c r="O18" s="43" t="str">
        <f t="shared" si="2"/>
        <v/>
      </c>
      <c r="P18" s="43" t="str">
        <f t="shared" si="3"/>
        <v/>
      </c>
      <c r="Q18" s="43" t="str">
        <f t="shared" si="4"/>
        <v/>
      </c>
    </row>
    <row r="19" spans="3:17">
      <c r="C19" s="42">
        <v>2451</v>
      </c>
      <c r="D19" s="42">
        <v>2500</v>
      </c>
      <c r="E19" s="42">
        <v>345</v>
      </c>
      <c r="F19" s="42">
        <v>505</v>
      </c>
      <c r="G19" s="42">
        <v>665</v>
      </c>
      <c r="H19" s="42">
        <v>825</v>
      </c>
      <c r="I19" s="42">
        <v>1145</v>
      </c>
      <c r="K19" s="39" t="str">
        <f>IF(AND('1. Calculator salarii - 2018'!$D$4&gt;='Deducerea personală'!C19,'1. Calculator salarii - 2018'!$D$4&lt;='Deducerea personală'!D19),"x","")</f>
        <v/>
      </c>
      <c r="M19" s="43" t="str">
        <f t="shared" si="0"/>
        <v/>
      </c>
      <c r="N19" s="43" t="str">
        <f t="shared" si="1"/>
        <v/>
      </c>
      <c r="O19" s="43" t="str">
        <f t="shared" si="2"/>
        <v/>
      </c>
      <c r="P19" s="43" t="str">
        <f t="shared" si="3"/>
        <v/>
      </c>
      <c r="Q19" s="43" t="str">
        <f t="shared" si="4"/>
        <v/>
      </c>
    </row>
    <row r="20" spans="3:17">
      <c r="C20" s="42">
        <v>2501</v>
      </c>
      <c r="D20" s="42">
        <v>2550</v>
      </c>
      <c r="E20" s="42">
        <v>330</v>
      </c>
      <c r="F20" s="42">
        <v>490</v>
      </c>
      <c r="G20" s="42">
        <v>650</v>
      </c>
      <c r="H20" s="42">
        <v>810</v>
      </c>
      <c r="I20" s="42">
        <v>1130</v>
      </c>
      <c r="K20" s="39" t="str">
        <f>IF(AND('1. Calculator salarii - 2018'!$D$4&gt;='Deducerea personală'!C20,'1. Calculator salarii - 2018'!$D$4&lt;='Deducerea personală'!D20),"x","")</f>
        <v/>
      </c>
      <c r="M20" s="43" t="str">
        <f t="shared" si="0"/>
        <v/>
      </c>
      <c r="N20" s="43" t="str">
        <f t="shared" si="1"/>
        <v/>
      </c>
      <c r="O20" s="43" t="str">
        <f t="shared" si="2"/>
        <v/>
      </c>
      <c r="P20" s="43" t="str">
        <f t="shared" si="3"/>
        <v/>
      </c>
      <c r="Q20" s="43" t="str">
        <f t="shared" si="4"/>
        <v/>
      </c>
    </row>
    <row r="21" spans="3:17">
      <c r="C21" s="42">
        <v>2551</v>
      </c>
      <c r="D21" s="42">
        <v>2600</v>
      </c>
      <c r="E21" s="42">
        <v>315</v>
      </c>
      <c r="F21" s="42">
        <v>475</v>
      </c>
      <c r="G21" s="42">
        <v>635</v>
      </c>
      <c r="H21" s="42">
        <v>795</v>
      </c>
      <c r="I21" s="42">
        <v>1115</v>
      </c>
      <c r="K21" s="39" t="str">
        <f>IF(AND('1. Calculator salarii - 2018'!$D$4&gt;='Deducerea personală'!C21,'1. Calculator salarii - 2018'!$D$4&lt;='Deducerea personală'!D21),"x","")</f>
        <v/>
      </c>
      <c r="M21" s="43" t="str">
        <f t="shared" si="0"/>
        <v/>
      </c>
      <c r="N21" s="43" t="str">
        <f t="shared" si="1"/>
        <v/>
      </c>
      <c r="O21" s="43" t="str">
        <f t="shared" si="2"/>
        <v/>
      </c>
      <c r="P21" s="43" t="str">
        <f t="shared" si="3"/>
        <v/>
      </c>
      <c r="Q21" s="43" t="str">
        <f t="shared" si="4"/>
        <v/>
      </c>
    </row>
    <row r="22" spans="3:17">
      <c r="C22" s="42">
        <v>2601</v>
      </c>
      <c r="D22" s="42">
        <v>2650</v>
      </c>
      <c r="E22" s="42">
        <v>300</v>
      </c>
      <c r="F22" s="42">
        <v>460</v>
      </c>
      <c r="G22" s="42">
        <v>620</v>
      </c>
      <c r="H22" s="42">
        <v>780</v>
      </c>
      <c r="I22" s="42">
        <v>1100</v>
      </c>
      <c r="K22" s="39" t="str">
        <f>IF(AND('1. Calculator salarii - 2018'!$D$4&gt;='Deducerea personală'!C22,'1. Calculator salarii - 2018'!$D$4&lt;='Deducerea personală'!D22),"x","")</f>
        <v/>
      </c>
      <c r="M22" s="43" t="str">
        <f t="shared" si="0"/>
        <v/>
      </c>
      <c r="N22" s="43" t="str">
        <f t="shared" si="1"/>
        <v/>
      </c>
      <c r="O22" s="43" t="str">
        <f t="shared" si="2"/>
        <v/>
      </c>
      <c r="P22" s="43" t="str">
        <f t="shared" si="3"/>
        <v/>
      </c>
      <c r="Q22" s="43" t="str">
        <f t="shared" si="4"/>
        <v/>
      </c>
    </row>
    <row r="23" spans="3:17">
      <c r="C23" s="42">
        <v>2651</v>
      </c>
      <c r="D23" s="42">
        <v>2700</v>
      </c>
      <c r="E23" s="42">
        <v>285</v>
      </c>
      <c r="F23" s="42">
        <v>445</v>
      </c>
      <c r="G23" s="42">
        <v>605</v>
      </c>
      <c r="H23" s="42">
        <v>765</v>
      </c>
      <c r="I23" s="42">
        <v>1085</v>
      </c>
      <c r="K23" s="39" t="str">
        <f>IF(AND('1. Calculator salarii - 2018'!$D$4&gt;='Deducerea personală'!C23,'1. Calculator salarii - 2018'!$D$4&lt;='Deducerea personală'!D23),"x","")</f>
        <v/>
      </c>
      <c r="M23" s="43" t="str">
        <f t="shared" si="0"/>
        <v/>
      </c>
      <c r="N23" s="43" t="str">
        <f t="shared" si="1"/>
        <v/>
      </c>
      <c r="O23" s="43" t="str">
        <f t="shared" si="2"/>
        <v/>
      </c>
      <c r="P23" s="43" t="str">
        <f t="shared" si="3"/>
        <v/>
      </c>
      <c r="Q23" s="43" t="str">
        <f t="shared" si="4"/>
        <v/>
      </c>
    </row>
    <row r="24" spans="3:17">
      <c r="C24" s="42">
        <v>2701</v>
      </c>
      <c r="D24" s="42">
        <v>2750</v>
      </c>
      <c r="E24" s="42">
        <v>270</v>
      </c>
      <c r="F24" s="42">
        <v>430</v>
      </c>
      <c r="G24" s="42">
        <v>590</v>
      </c>
      <c r="H24" s="42">
        <v>750</v>
      </c>
      <c r="I24" s="42">
        <v>1070</v>
      </c>
      <c r="K24" s="39" t="str">
        <f>IF(AND('1. Calculator salarii - 2018'!$D$4&gt;='Deducerea personală'!C24,'1. Calculator salarii - 2018'!$D$4&lt;='Deducerea personală'!D24),"x","")</f>
        <v/>
      </c>
      <c r="M24" s="43" t="str">
        <f t="shared" si="0"/>
        <v/>
      </c>
      <c r="N24" s="43" t="str">
        <f t="shared" si="1"/>
        <v/>
      </c>
      <c r="O24" s="43" t="str">
        <f t="shared" si="2"/>
        <v/>
      </c>
      <c r="P24" s="43" t="str">
        <f t="shared" si="3"/>
        <v/>
      </c>
      <c r="Q24" s="43" t="str">
        <f t="shared" si="4"/>
        <v/>
      </c>
    </row>
    <row r="25" spans="3:17">
      <c r="C25" s="42">
        <v>2751</v>
      </c>
      <c r="D25" s="42">
        <v>2800</v>
      </c>
      <c r="E25" s="42">
        <v>255</v>
      </c>
      <c r="F25" s="42">
        <v>415</v>
      </c>
      <c r="G25" s="42">
        <v>575</v>
      </c>
      <c r="H25" s="42">
        <v>735</v>
      </c>
      <c r="I25" s="42">
        <v>1055</v>
      </c>
      <c r="K25" s="39" t="str">
        <f>IF(AND('1. Calculator salarii - 2018'!$D$4&gt;='Deducerea personală'!C25,'1. Calculator salarii - 2018'!$D$4&lt;='Deducerea personală'!D25),"x","")</f>
        <v/>
      </c>
      <c r="M25" s="43" t="str">
        <f t="shared" si="0"/>
        <v/>
      </c>
      <c r="N25" s="43" t="str">
        <f t="shared" si="1"/>
        <v/>
      </c>
      <c r="O25" s="43" t="str">
        <f t="shared" si="2"/>
        <v/>
      </c>
      <c r="P25" s="43" t="str">
        <f t="shared" si="3"/>
        <v/>
      </c>
      <c r="Q25" s="43" t="str">
        <f t="shared" si="4"/>
        <v/>
      </c>
    </row>
    <row r="26" spans="3:17">
      <c r="C26" s="42">
        <v>2801</v>
      </c>
      <c r="D26" s="42">
        <v>2850</v>
      </c>
      <c r="E26" s="42">
        <v>240</v>
      </c>
      <c r="F26" s="42">
        <v>400</v>
      </c>
      <c r="G26" s="42">
        <v>560</v>
      </c>
      <c r="H26" s="42">
        <v>720</v>
      </c>
      <c r="I26" s="42">
        <v>1040</v>
      </c>
      <c r="K26" s="39" t="str">
        <f>IF(AND('1. Calculator salarii - 2018'!$D$4&gt;='Deducerea personală'!C26,'1. Calculator salarii - 2018'!$D$4&lt;='Deducerea personală'!D26),"x","")</f>
        <v/>
      </c>
      <c r="M26" s="43" t="str">
        <f>IF(AND(K26="x",$E$7=$M$7),E26,"")</f>
        <v/>
      </c>
      <c r="N26" s="43" t="str">
        <f>IF(AND(K26="x",$F$7=$N$7),F26,"")</f>
        <v/>
      </c>
      <c r="O26" s="43" t="str">
        <f>IF(AND(K26="x",$G$7=$O$7),G26,"")</f>
        <v/>
      </c>
      <c r="P26" s="43" t="str">
        <f>IF(AND(K26="x",$H$7=$P$7),H26,"")</f>
        <v/>
      </c>
      <c r="Q26" s="43" t="str">
        <f>IF(AND(K26="x",$I$7=$Q$7),I26,"")</f>
        <v/>
      </c>
    </row>
    <row r="27" spans="3:17">
      <c r="C27" s="42">
        <v>2851</v>
      </c>
      <c r="D27" s="42">
        <v>2900</v>
      </c>
      <c r="E27" s="42">
        <v>225</v>
      </c>
      <c r="F27" s="42">
        <v>385</v>
      </c>
      <c r="G27" s="42">
        <v>545</v>
      </c>
      <c r="H27" s="42">
        <v>705</v>
      </c>
      <c r="I27" s="42">
        <v>1025</v>
      </c>
      <c r="K27" s="39" t="str">
        <f>IF(AND('1. Calculator salarii - 2018'!$D$4&gt;='Deducerea personală'!C27,'1. Calculator salarii - 2018'!$D$4&lt;='Deducerea personală'!D27),"x","")</f>
        <v/>
      </c>
      <c r="M27" s="43" t="str">
        <f t="shared" ref="M27:M42" si="5">IF(AND(K27="x",$E$7=$M$7),E27,"")</f>
        <v/>
      </c>
      <c r="N27" s="43" t="str">
        <f t="shared" ref="N27:N42" si="6">IF(AND(K27="x",$F$7=$N$7),F27,"")</f>
        <v/>
      </c>
      <c r="O27" s="43" t="str">
        <f t="shared" ref="O27:O42" si="7">IF(AND(K27="x",$G$7=$O$7),G27,"")</f>
        <v/>
      </c>
      <c r="P27" s="43" t="str">
        <f t="shared" ref="P27:P42" si="8">IF(AND(K27="x",$H$7=$P$7),H27,"")</f>
        <v/>
      </c>
      <c r="Q27" s="43" t="str">
        <f t="shared" ref="Q27:Q42" si="9">IF(AND(K27="x",$I$7=$Q$7),I27,"")</f>
        <v/>
      </c>
    </row>
    <row r="28" spans="3:17">
      <c r="C28" s="42">
        <v>2901</v>
      </c>
      <c r="D28" s="42">
        <v>2950</v>
      </c>
      <c r="E28" s="42">
        <v>210</v>
      </c>
      <c r="F28" s="42">
        <v>370</v>
      </c>
      <c r="G28" s="42">
        <v>530</v>
      </c>
      <c r="H28" s="42">
        <v>690</v>
      </c>
      <c r="I28" s="42">
        <v>1010</v>
      </c>
      <c r="K28" s="39" t="str">
        <f>IF(AND('1. Calculator salarii - 2018'!$D$4&gt;='Deducerea personală'!C28,'1. Calculator salarii - 2018'!$D$4&lt;='Deducerea personală'!D28),"x","")</f>
        <v/>
      </c>
      <c r="M28" s="43" t="str">
        <f t="shared" si="5"/>
        <v/>
      </c>
      <c r="N28" s="43" t="str">
        <f t="shared" si="6"/>
        <v/>
      </c>
      <c r="O28" s="43" t="str">
        <f t="shared" si="7"/>
        <v/>
      </c>
      <c r="P28" s="43" t="str">
        <f t="shared" si="8"/>
        <v/>
      </c>
      <c r="Q28" s="43" t="str">
        <f t="shared" si="9"/>
        <v/>
      </c>
    </row>
    <row r="29" spans="3:17">
      <c r="C29" s="42">
        <v>2951</v>
      </c>
      <c r="D29" s="42">
        <v>3000</v>
      </c>
      <c r="E29" s="42">
        <v>195</v>
      </c>
      <c r="F29" s="42">
        <v>355</v>
      </c>
      <c r="G29" s="42">
        <v>515</v>
      </c>
      <c r="H29" s="42">
        <v>675</v>
      </c>
      <c r="I29" s="42">
        <v>995</v>
      </c>
      <c r="K29" s="39" t="str">
        <f>IF(AND('1. Calculator salarii - 2018'!$D$4&gt;='Deducerea personală'!C29,'1. Calculator salarii - 2018'!$D$4&lt;='Deducerea personală'!D29),"x","")</f>
        <v/>
      </c>
      <c r="M29" s="43" t="str">
        <f t="shared" si="5"/>
        <v/>
      </c>
      <c r="N29" s="43" t="str">
        <f t="shared" si="6"/>
        <v/>
      </c>
      <c r="O29" s="43" t="str">
        <f t="shared" si="7"/>
        <v/>
      </c>
      <c r="P29" s="43" t="str">
        <f t="shared" si="8"/>
        <v/>
      </c>
      <c r="Q29" s="43" t="str">
        <f t="shared" si="9"/>
        <v/>
      </c>
    </row>
    <row r="30" spans="3:17">
      <c r="C30" s="42">
        <v>3001</v>
      </c>
      <c r="D30" s="42">
        <v>3050</v>
      </c>
      <c r="E30" s="42">
        <v>180</v>
      </c>
      <c r="F30" s="42">
        <v>340</v>
      </c>
      <c r="G30" s="42">
        <v>500</v>
      </c>
      <c r="H30" s="42">
        <v>660</v>
      </c>
      <c r="I30" s="42">
        <v>980</v>
      </c>
      <c r="K30" s="39" t="str">
        <f>IF(AND('1. Calculator salarii - 2018'!$D$4&gt;='Deducerea personală'!C30,'1. Calculator salarii - 2018'!$D$4&lt;='Deducerea personală'!D30),"x","")</f>
        <v/>
      </c>
      <c r="M30" s="43" t="str">
        <f t="shared" si="5"/>
        <v/>
      </c>
      <c r="N30" s="43" t="str">
        <f t="shared" si="6"/>
        <v/>
      </c>
      <c r="O30" s="43" t="str">
        <f t="shared" si="7"/>
        <v/>
      </c>
      <c r="P30" s="43" t="str">
        <f t="shared" si="8"/>
        <v/>
      </c>
      <c r="Q30" s="43" t="str">
        <f t="shared" si="9"/>
        <v/>
      </c>
    </row>
    <row r="31" spans="3:17">
      <c r="C31" s="42">
        <v>3051</v>
      </c>
      <c r="D31" s="42">
        <v>3100</v>
      </c>
      <c r="E31" s="42">
        <v>165</v>
      </c>
      <c r="F31" s="42">
        <v>325</v>
      </c>
      <c r="G31" s="42">
        <v>485</v>
      </c>
      <c r="H31" s="42">
        <v>645</v>
      </c>
      <c r="I31" s="42">
        <v>965</v>
      </c>
      <c r="K31" s="39" t="str">
        <f>IF(AND('1. Calculator salarii - 2018'!$D$4&gt;='Deducerea personală'!C31,'1. Calculator salarii - 2018'!$D$4&lt;='Deducerea personală'!D31),"x","")</f>
        <v/>
      </c>
      <c r="M31" s="43" t="str">
        <f t="shared" si="5"/>
        <v/>
      </c>
      <c r="N31" s="43" t="str">
        <f t="shared" si="6"/>
        <v/>
      </c>
      <c r="O31" s="43" t="str">
        <f t="shared" si="7"/>
        <v/>
      </c>
      <c r="P31" s="43" t="str">
        <f t="shared" si="8"/>
        <v/>
      </c>
      <c r="Q31" s="43" t="str">
        <f t="shared" si="9"/>
        <v/>
      </c>
    </row>
    <row r="32" spans="3:17">
      <c r="C32" s="42">
        <v>3101</v>
      </c>
      <c r="D32" s="42">
        <v>3150</v>
      </c>
      <c r="E32" s="42">
        <v>150</v>
      </c>
      <c r="F32" s="42">
        <v>310</v>
      </c>
      <c r="G32" s="42">
        <v>470</v>
      </c>
      <c r="H32" s="42">
        <v>630</v>
      </c>
      <c r="I32" s="42">
        <v>950</v>
      </c>
      <c r="K32" s="39" t="str">
        <f>IF(AND('1. Calculator salarii - 2018'!$D$4&gt;='Deducerea personală'!C32,'1. Calculator salarii - 2018'!$D$4&lt;='Deducerea personală'!D32),"x","")</f>
        <v/>
      </c>
      <c r="M32" s="43" t="str">
        <f t="shared" si="5"/>
        <v/>
      </c>
      <c r="N32" s="43" t="str">
        <f t="shared" si="6"/>
        <v/>
      </c>
      <c r="O32" s="43" t="str">
        <f t="shared" si="7"/>
        <v/>
      </c>
      <c r="P32" s="43" t="str">
        <f t="shared" si="8"/>
        <v/>
      </c>
      <c r="Q32" s="43" t="str">
        <f t="shared" si="9"/>
        <v/>
      </c>
    </row>
    <row r="33" spans="3:17">
      <c r="C33" s="42">
        <v>3151</v>
      </c>
      <c r="D33" s="42">
        <v>3200</v>
      </c>
      <c r="E33" s="42">
        <v>135</v>
      </c>
      <c r="F33" s="42">
        <v>295</v>
      </c>
      <c r="G33" s="42">
        <v>455</v>
      </c>
      <c r="H33" s="42">
        <v>615</v>
      </c>
      <c r="I33" s="42">
        <v>935</v>
      </c>
      <c r="K33" s="39" t="str">
        <f>IF(AND('1. Calculator salarii - 2018'!$D$4&gt;='Deducerea personală'!C33,'1. Calculator salarii - 2018'!$D$4&lt;='Deducerea personală'!D33),"x","")</f>
        <v/>
      </c>
      <c r="M33" s="43" t="str">
        <f t="shared" si="5"/>
        <v/>
      </c>
      <c r="N33" s="43" t="str">
        <f t="shared" si="6"/>
        <v/>
      </c>
      <c r="O33" s="43" t="str">
        <f t="shared" si="7"/>
        <v/>
      </c>
      <c r="P33" s="43" t="str">
        <f t="shared" si="8"/>
        <v/>
      </c>
      <c r="Q33" s="43" t="str">
        <f t="shared" si="9"/>
        <v/>
      </c>
    </row>
    <row r="34" spans="3:17">
      <c r="C34" s="42">
        <v>3201</v>
      </c>
      <c r="D34" s="42">
        <v>3250</v>
      </c>
      <c r="E34" s="42">
        <v>120</v>
      </c>
      <c r="F34" s="42">
        <v>280</v>
      </c>
      <c r="G34" s="42">
        <v>440</v>
      </c>
      <c r="H34" s="42">
        <v>600</v>
      </c>
      <c r="I34" s="42">
        <v>920</v>
      </c>
      <c r="K34" s="39" t="str">
        <f>IF(AND('1. Calculator salarii - 2018'!$D$4&gt;='Deducerea personală'!C34,'1. Calculator salarii - 2018'!$D$4&lt;='Deducerea personală'!D34),"x","")</f>
        <v/>
      </c>
      <c r="M34" s="43" t="str">
        <f t="shared" si="5"/>
        <v/>
      </c>
      <c r="N34" s="43" t="str">
        <f t="shared" si="6"/>
        <v/>
      </c>
      <c r="O34" s="43" t="str">
        <f t="shared" si="7"/>
        <v/>
      </c>
      <c r="P34" s="43" t="str">
        <f t="shared" si="8"/>
        <v/>
      </c>
      <c r="Q34" s="43" t="str">
        <f t="shared" si="9"/>
        <v/>
      </c>
    </row>
    <row r="35" spans="3:17">
      <c r="C35" s="42">
        <v>3251</v>
      </c>
      <c r="D35" s="42">
        <v>3300</v>
      </c>
      <c r="E35" s="42">
        <v>105</v>
      </c>
      <c r="F35" s="42">
        <v>265</v>
      </c>
      <c r="G35" s="42">
        <v>425</v>
      </c>
      <c r="H35" s="42">
        <v>585</v>
      </c>
      <c r="I35" s="42">
        <v>905</v>
      </c>
      <c r="K35" s="39" t="str">
        <f>IF(AND('1. Calculator salarii - 2018'!$D$4&gt;='Deducerea personală'!C35,'1. Calculator salarii - 2018'!$D$4&lt;='Deducerea personală'!D35),"x","")</f>
        <v/>
      </c>
      <c r="M35" s="43" t="str">
        <f t="shared" si="5"/>
        <v/>
      </c>
      <c r="N35" s="43" t="str">
        <f t="shared" si="6"/>
        <v/>
      </c>
      <c r="O35" s="43" t="str">
        <f t="shared" si="7"/>
        <v/>
      </c>
      <c r="P35" s="43" t="str">
        <f t="shared" si="8"/>
        <v/>
      </c>
      <c r="Q35" s="43" t="str">
        <f t="shared" si="9"/>
        <v/>
      </c>
    </row>
    <row r="36" spans="3:17">
      <c r="C36" s="42">
        <v>3301</v>
      </c>
      <c r="D36" s="42">
        <v>3350</v>
      </c>
      <c r="E36" s="42">
        <v>90</v>
      </c>
      <c r="F36" s="42">
        <v>250</v>
      </c>
      <c r="G36" s="42">
        <v>410</v>
      </c>
      <c r="H36" s="42">
        <v>570</v>
      </c>
      <c r="I36" s="42">
        <v>890</v>
      </c>
      <c r="K36" s="39" t="str">
        <f>IF(AND('1. Calculator salarii - 2018'!$D$4&gt;='Deducerea personală'!C36,'1. Calculator salarii - 2018'!$D$4&lt;='Deducerea personală'!D36),"x","")</f>
        <v/>
      </c>
      <c r="M36" s="43" t="str">
        <f t="shared" si="5"/>
        <v/>
      </c>
      <c r="N36" s="43" t="str">
        <f t="shared" si="6"/>
        <v/>
      </c>
      <c r="O36" s="43" t="str">
        <f t="shared" si="7"/>
        <v/>
      </c>
      <c r="P36" s="43" t="str">
        <f t="shared" si="8"/>
        <v/>
      </c>
      <c r="Q36" s="43" t="str">
        <f t="shared" si="9"/>
        <v/>
      </c>
    </row>
    <row r="37" spans="3:17">
      <c r="C37" s="42">
        <v>3351</v>
      </c>
      <c r="D37" s="42">
        <v>3400</v>
      </c>
      <c r="E37" s="42">
        <v>75</v>
      </c>
      <c r="F37" s="42">
        <v>235</v>
      </c>
      <c r="G37" s="42">
        <v>395</v>
      </c>
      <c r="H37" s="42">
        <v>555</v>
      </c>
      <c r="I37" s="42">
        <v>875</v>
      </c>
      <c r="K37" s="39" t="str">
        <f>IF(AND('1. Calculator salarii - 2018'!$D$4&gt;='Deducerea personală'!C37,'1. Calculator salarii - 2018'!$D$4&lt;='Deducerea personală'!D37),"x","")</f>
        <v/>
      </c>
      <c r="M37" s="43" t="str">
        <f t="shared" si="5"/>
        <v/>
      </c>
      <c r="N37" s="43" t="str">
        <f t="shared" si="6"/>
        <v/>
      </c>
      <c r="O37" s="43" t="str">
        <f t="shared" si="7"/>
        <v/>
      </c>
      <c r="P37" s="43" t="str">
        <f t="shared" si="8"/>
        <v/>
      </c>
      <c r="Q37" s="43" t="str">
        <f t="shared" si="9"/>
        <v/>
      </c>
    </row>
    <row r="38" spans="3:17">
      <c r="C38" s="42">
        <v>3401</v>
      </c>
      <c r="D38" s="42">
        <v>3450</v>
      </c>
      <c r="E38" s="42">
        <v>60</v>
      </c>
      <c r="F38" s="42">
        <v>220</v>
      </c>
      <c r="G38" s="42">
        <v>380</v>
      </c>
      <c r="H38" s="42">
        <v>540</v>
      </c>
      <c r="I38" s="42">
        <v>860</v>
      </c>
      <c r="K38" s="39" t="str">
        <f>IF(AND('1. Calculator salarii - 2018'!$D$4&gt;='Deducerea personală'!C38,'1. Calculator salarii - 2018'!$D$4&lt;='Deducerea personală'!D38),"x","")</f>
        <v/>
      </c>
      <c r="M38" s="43" t="str">
        <f t="shared" si="5"/>
        <v/>
      </c>
      <c r="N38" s="43" t="str">
        <f t="shared" si="6"/>
        <v/>
      </c>
      <c r="O38" s="43" t="str">
        <f t="shared" si="7"/>
        <v/>
      </c>
      <c r="P38" s="43" t="str">
        <f t="shared" si="8"/>
        <v/>
      </c>
      <c r="Q38" s="43" t="str">
        <f t="shared" si="9"/>
        <v/>
      </c>
    </row>
    <row r="39" spans="3:17">
      <c r="C39" s="42">
        <v>3451</v>
      </c>
      <c r="D39" s="42">
        <v>3500</v>
      </c>
      <c r="E39" s="42">
        <v>45</v>
      </c>
      <c r="F39" s="42">
        <v>205</v>
      </c>
      <c r="G39" s="42">
        <v>365</v>
      </c>
      <c r="H39" s="42">
        <v>525</v>
      </c>
      <c r="I39" s="42">
        <v>845</v>
      </c>
      <c r="K39" s="39" t="str">
        <f>IF(AND('1. Calculator salarii - 2018'!$D$4&gt;='Deducerea personală'!C39,'1. Calculator salarii - 2018'!$D$4&lt;='Deducerea personală'!D39),"x","")</f>
        <v/>
      </c>
      <c r="M39" s="43" t="str">
        <f t="shared" si="5"/>
        <v/>
      </c>
      <c r="N39" s="43" t="str">
        <f t="shared" si="6"/>
        <v/>
      </c>
      <c r="O39" s="43" t="str">
        <f t="shared" si="7"/>
        <v/>
      </c>
      <c r="P39" s="43" t="str">
        <f t="shared" si="8"/>
        <v/>
      </c>
      <c r="Q39" s="43" t="str">
        <f t="shared" si="9"/>
        <v/>
      </c>
    </row>
    <row r="40" spans="3:17">
      <c r="C40" s="42">
        <v>3501</v>
      </c>
      <c r="D40" s="42">
        <v>3550</v>
      </c>
      <c r="E40" s="42">
        <v>30</v>
      </c>
      <c r="F40" s="42">
        <v>190</v>
      </c>
      <c r="G40" s="42">
        <v>350</v>
      </c>
      <c r="H40" s="42">
        <v>510</v>
      </c>
      <c r="I40" s="42">
        <v>830</v>
      </c>
      <c r="K40" s="39" t="str">
        <f>IF(AND('1. Calculator salarii - 2018'!$D$4&gt;='Deducerea personală'!C40,'1. Calculator salarii - 2018'!$D$4&lt;='Deducerea personală'!D40),"x","")</f>
        <v/>
      </c>
      <c r="M40" s="43" t="str">
        <f t="shared" si="5"/>
        <v/>
      </c>
      <c r="N40" s="43" t="str">
        <f t="shared" si="6"/>
        <v/>
      </c>
      <c r="O40" s="43" t="str">
        <f t="shared" si="7"/>
        <v/>
      </c>
      <c r="P40" s="43" t="str">
        <f t="shared" si="8"/>
        <v/>
      </c>
      <c r="Q40" s="43" t="str">
        <f t="shared" si="9"/>
        <v/>
      </c>
    </row>
    <row r="41" spans="3:17">
      <c r="C41" s="42">
        <v>3551</v>
      </c>
      <c r="D41" s="42">
        <v>3600</v>
      </c>
      <c r="E41" s="42">
        <v>15</v>
      </c>
      <c r="F41" s="42">
        <v>175</v>
      </c>
      <c r="G41" s="42">
        <v>335</v>
      </c>
      <c r="H41" s="42">
        <v>495</v>
      </c>
      <c r="I41" s="42">
        <v>815</v>
      </c>
      <c r="K41" s="39" t="str">
        <f>IF(AND('1. Calculator salarii - 2018'!$D$4&gt;='Deducerea personală'!C41,'1. Calculator salarii - 2018'!$D$4&lt;='Deducerea personală'!D41),"x","")</f>
        <v/>
      </c>
      <c r="M41" s="43" t="str">
        <f t="shared" si="5"/>
        <v/>
      </c>
      <c r="N41" s="43" t="str">
        <f t="shared" si="6"/>
        <v/>
      </c>
      <c r="O41" s="43" t="str">
        <f t="shared" si="7"/>
        <v/>
      </c>
      <c r="P41" s="43" t="str">
        <f t="shared" si="8"/>
        <v/>
      </c>
      <c r="Q41" s="43" t="str">
        <f t="shared" si="9"/>
        <v/>
      </c>
    </row>
    <row r="42" spans="3:17">
      <c r="C42" s="42">
        <v>3601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K42" s="39" t="str">
        <f>IF('1. Calculator salarii - 2018'!$D$4&gt;='Deducerea personală'!C42,"x","")</f>
        <v>x</v>
      </c>
      <c r="M42" s="43">
        <f t="shared" si="5"/>
        <v>0</v>
      </c>
      <c r="N42" s="43" t="str">
        <f t="shared" si="6"/>
        <v/>
      </c>
      <c r="O42" s="43" t="str">
        <f t="shared" si="7"/>
        <v/>
      </c>
      <c r="P42" s="43" t="str">
        <f t="shared" si="8"/>
        <v/>
      </c>
      <c r="Q42" s="43" t="str">
        <f t="shared" si="9"/>
        <v/>
      </c>
    </row>
    <row r="43" spans="3:17">
      <c r="M43" s="57">
        <f>SUM(M8:Q42)</f>
        <v>0</v>
      </c>
      <c r="N43" s="58"/>
      <c r="O43" s="58"/>
      <c r="P43" s="58"/>
      <c r="Q43" s="59"/>
    </row>
  </sheetData>
  <mergeCells count="7">
    <mergeCell ref="C3:I3"/>
    <mergeCell ref="K6:K7"/>
    <mergeCell ref="M6:Q6"/>
    <mergeCell ref="M43:Q43"/>
    <mergeCell ref="C6:D6"/>
    <mergeCell ref="E6:I6"/>
    <mergeCell ref="C7:D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9"/>
  <sheetViews>
    <sheetView zoomScale="145" zoomScaleNormal="145" workbookViewId="0">
      <selection activeCell="C16" sqref="C16:E17"/>
    </sheetView>
  </sheetViews>
  <sheetFormatPr defaultRowHeight="15"/>
  <cols>
    <col min="1" max="2" width="9.140625" style="60"/>
    <col min="3" max="3" width="15" style="60" customWidth="1"/>
    <col min="4" max="4" width="14.140625" style="60" customWidth="1"/>
    <col min="5" max="5" width="16.42578125" style="60" customWidth="1"/>
    <col min="6" max="16384" width="9.140625" style="60"/>
  </cols>
  <sheetData>
    <row r="2" spans="1:10">
      <c r="C2" s="45" t="s">
        <v>35</v>
      </c>
      <c r="D2" s="46"/>
      <c r="E2" s="46"/>
    </row>
    <row r="4" spans="1:10">
      <c r="C4" s="61" t="s">
        <v>36</v>
      </c>
      <c r="D4" s="62"/>
      <c r="E4" s="63">
        <f>'1. Calculator salarii - 2018'!D9</f>
        <v>9051.0000000000036</v>
      </c>
    </row>
    <row r="5" spans="1:10">
      <c r="A5" s="64"/>
      <c r="B5" s="64"/>
      <c r="C5" s="64"/>
      <c r="D5" s="64"/>
      <c r="E5" s="64"/>
      <c r="F5" s="64"/>
      <c r="G5" s="64"/>
      <c r="H5" s="64"/>
      <c r="I5" s="64"/>
      <c r="J5" s="64"/>
    </row>
    <row r="6" spans="1:10">
      <c r="A6" s="64"/>
      <c r="B6" s="64"/>
      <c r="C6" s="65" t="s">
        <v>37</v>
      </c>
      <c r="D6" s="66"/>
      <c r="E6" s="63">
        <v>30000</v>
      </c>
      <c r="F6" s="64"/>
      <c r="G6" s="64"/>
      <c r="H6" s="64"/>
      <c r="I6" s="64"/>
      <c r="J6" s="64"/>
    </row>
    <row r="7" spans="1:10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>
      <c r="A8" s="64"/>
      <c r="B8" s="64"/>
      <c r="C8" s="61" t="s">
        <v>38</v>
      </c>
      <c r="D8" s="62"/>
      <c r="E8" s="63">
        <f>10%*E6</f>
        <v>3000</v>
      </c>
      <c r="F8" s="64"/>
      <c r="G8" s="64"/>
      <c r="H8" s="64"/>
      <c r="I8" s="64"/>
      <c r="J8" s="64"/>
    </row>
    <row r="9" spans="1:10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>
      <c r="A10" s="64"/>
      <c r="B10" s="64"/>
      <c r="C10" s="65" t="s">
        <v>39</v>
      </c>
      <c r="D10" s="66"/>
      <c r="E10" s="63">
        <f>12*1900</f>
        <v>22800</v>
      </c>
      <c r="F10" s="64"/>
      <c r="G10" s="64"/>
      <c r="H10" s="64"/>
      <c r="I10" s="64"/>
      <c r="J10" s="64"/>
    </row>
    <row r="11" spans="1:10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>
      <c r="A12" s="64"/>
      <c r="B12" s="64"/>
      <c r="C12" s="61" t="s">
        <v>40</v>
      </c>
      <c r="D12" s="62"/>
      <c r="E12" s="63">
        <f>25%*E10</f>
        <v>5700</v>
      </c>
      <c r="F12" s="64"/>
      <c r="G12" s="64"/>
      <c r="H12" s="64"/>
      <c r="I12" s="64"/>
      <c r="J12" s="64"/>
    </row>
    <row r="13" spans="1:10">
      <c r="A13" s="64"/>
      <c r="B13" s="64"/>
      <c r="C13" s="64"/>
      <c r="D13" s="64"/>
      <c r="E13" s="64"/>
      <c r="F13" s="64"/>
      <c r="G13" s="64"/>
      <c r="H13" s="64"/>
      <c r="I13" s="64"/>
      <c r="J13" s="64"/>
    </row>
    <row r="14" spans="1:10">
      <c r="A14" s="64"/>
      <c r="B14" s="64"/>
      <c r="C14" s="61" t="s">
        <v>41</v>
      </c>
      <c r="D14" s="62"/>
      <c r="E14" s="63">
        <f>E10*10%</f>
        <v>2280</v>
      </c>
      <c r="F14" s="64"/>
      <c r="G14" s="64"/>
      <c r="H14" s="64"/>
      <c r="I14" s="64"/>
      <c r="J14" s="64"/>
    </row>
    <row r="15" spans="1:10">
      <c r="A15" s="64"/>
      <c r="B15" s="64"/>
      <c r="C15" s="64"/>
      <c r="D15" s="64"/>
      <c r="E15" s="64"/>
      <c r="F15" s="64"/>
      <c r="G15" s="64"/>
      <c r="H15" s="64"/>
      <c r="I15" s="64"/>
      <c r="J15" s="64"/>
    </row>
    <row r="16" spans="1:10" ht="15" customHeight="1">
      <c r="A16" s="64"/>
      <c r="B16" s="64"/>
      <c r="C16" s="67" t="s">
        <v>42</v>
      </c>
      <c r="D16" s="67"/>
      <c r="E16" s="68">
        <f>E14+E12+E8</f>
        <v>10980</v>
      </c>
      <c r="F16" s="64"/>
      <c r="G16" s="64"/>
      <c r="H16" s="64"/>
      <c r="I16" s="64"/>
      <c r="J16" s="64"/>
    </row>
    <row r="17" spans="1:10">
      <c r="A17" s="64"/>
      <c r="B17" s="64"/>
      <c r="C17" s="67"/>
      <c r="D17" s="67"/>
      <c r="E17" s="69"/>
      <c r="F17" s="64"/>
      <c r="G17" s="64"/>
      <c r="H17" s="64"/>
      <c r="I17" s="64"/>
      <c r="J17" s="64"/>
    </row>
    <row r="18" spans="1:10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0">
      <c r="A19" s="64"/>
      <c r="B19" s="64"/>
      <c r="C19" s="64"/>
      <c r="D19" s="64"/>
      <c r="E19" s="64"/>
      <c r="F19" s="64"/>
      <c r="G19" s="64"/>
      <c r="H19" s="64"/>
      <c r="I19" s="64"/>
      <c r="J19" s="64"/>
    </row>
  </sheetData>
  <mergeCells count="9">
    <mergeCell ref="C12:D12"/>
    <mergeCell ref="C14:D14"/>
    <mergeCell ref="C16:D17"/>
    <mergeCell ref="E16:E17"/>
    <mergeCell ref="C2:E2"/>
    <mergeCell ref="C4:D4"/>
    <mergeCell ref="C6:D6"/>
    <mergeCell ref="C8:D8"/>
    <mergeCell ref="C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13"/>
  <sheetViews>
    <sheetView zoomScale="160" zoomScaleNormal="160" workbookViewId="0">
      <selection activeCell="D12" sqref="D12"/>
    </sheetView>
  </sheetViews>
  <sheetFormatPr defaultRowHeight="15"/>
  <cols>
    <col min="1" max="1" width="9.140625" style="37"/>
    <col min="2" max="2" width="27.140625" style="37" bestFit="1" customWidth="1"/>
    <col min="3" max="3" width="16.140625" style="37" customWidth="1"/>
    <col min="4" max="4" width="9.140625" style="37"/>
    <col min="5" max="5" width="25.85546875" style="37" customWidth="1"/>
    <col min="6" max="6" width="12.85546875" style="37" customWidth="1"/>
    <col min="7" max="16384" width="9.140625" style="37"/>
  </cols>
  <sheetData>
    <row r="2" spans="2:6" ht="15" customHeight="1">
      <c r="B2" s="45" t="s">
        <v>43</v>
      </c>
      <c r="C2" s="47"/>
      <c r="E2" s="45" t="s">
        <v>44</v>
      </c>
      <c r="F2" s="47"/>
    </row>
    <row r="4" spans="2:6" ht="15.75" thickBot="1">
      <c r="B4" s="70" t="s">
        <v>45</v>
      </c>
      <c r="C4" s="70"/>
      <c r="E4" s="70" t="s">
        <v>45</v>
      </c>
      <c r="F4" s="70"/>
    </row>
    <row r="5" spans="2:6" ht="15.75" thickTop="1"/>
    <row r="6" spans="2:6">
      <c r="B6" s="71" t="str">
        <f>'1. Calculator salarii - 2018'!C6</f>
        <v>Salariul net</v>
      </c>
      <c r="C6" s="72">
        <f>'1. Calculator salarii - 2018'!D6</f>
        <v>5753.6919315403447</v>
      </c>
      <c r="E6" s="71" t="s">
        <v>46</v>
      </c>
      <c r="F6" s="72">
        <f>'2. PFA'!E4</f>
        <v>9051.0000000000036</v>
      </c>
    </row>
    <row r="7" spans="2:6">
      <c r="B7" s="71" t="str">
        <f>'1. Calculator salarii - 2018'!C7</f>
        <v>Contibuții angajat</v>
      </c>
      <c r="C7" s="72">
        <f>'1. Calculator salarii - 2018'!D7</f>
        <v>3098.1418092909553</v>
      </c>
      <c r="E7" s="71" t="s">
        <v>38</v>
      </c>
      <c r="F7" s="72">
        <f>'2. PFA'!E8/12</f>
        <v>250</v>
      </c>
    </row>
    <row r="8" spans="2:6">
      <c r="B8" s="71" t="str">
        <f>'1. Calculator salarii - 2018'!C8</f>
        <v>Contribuții angajator</v>
      </c>
      <c r="C8" s="72">
        <f>'1. Calculator salarii - 2018'!D8</f>
        <v>199.16625916870424</v>
      </c>
      <c r="E8" s="71" t="s">
        <v>47</v>
      </c>
      <c r="F8" s="72">
        <f>'2. PFA'!E12/12</f>
        <v>475</v>
      </c>
    </row>
    <row r="9" spans="2:6">
      <c r="B9" s="71" t="str">
        <f>'1. Calculator salarii - 2018'!C9</f>
        <v>Total cheltuieli cu personalul</v>
      </c>
      <c r="C9" s="72">
        <f>'1. Calculator salarii - 2018'!D9</f>
        <v>9051.0000000000036</v>
      </c>
      <c r="E9" s="71" t="s">
        <v>48</v>
      </c>
      <c r="F9" s="72">
        <f>'2. PFA'!E14/12</f>
        <v>190</v>
      </c>
    </row>
    <row r="11" spans="2:6">
      <c r="B11" s="73" t="s">
        <v>49</v>
      </c>
      <c r="C11" s="74">
        <f>C7+C8</f>
        <v>3297.3080684596594</v>
      </c>
      <c r="E11" s="73" t="s">
        <v>49</v>
      </c>
      <c r="F11" s="74">
        <f>F9+F8+F7</f>
        <v>915</v>
      </c>
    </row>
    <row r="13" spans="2:6">
      <c r="B13" s="75" t="s">
        <v>50</v>
      </c>
      <c r="C13" s="76">
        <f>C11*12</f>
        <v>39567.696821515914</v>
      </c>
      <c r="E13" s="75" t="s">
        <v>50</v>
      </c>
      <c r="F13" s="76">
        <f>F11*12</f>
        <v>10980</v>
      </c>
    </row>
  </sheetData>
  <mergeCells count="4">
    <mergeCell ref="B2:C2"/>
    <mergeCell ref="B4:C4"/>
    <mergeCell ref="E2:F2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Calculator salarii - 2018</vt:lpstr>
      <vt:lpstr>Deducerea personală</vt:lpstr>
      <vt:lpstr>2. PFA</vt:lpstr>
      <vt:lpstr>3. Comparatie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2017-10-30T08:27:57Z</dcterms:created>
  <dcterms:modified xsi:type="dcterms:W3CDTF">2018-01-31T12:55:24Z</dcterms:modified>
</cp:coreProperties>
</file>