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mc:AlternateContent xmlns:mc="http://schemas.openxmlformats.org/markup-compatibility/2006">
    <mc:Choice Requires="x15">
      <x15ac:absPath xmlns:x15ac="http://schemas.microsoft.com/office/spreadsheetml/2010/11/ac" url="D:\Calendar Apeluri 21-27\14.02.2023\com publica\pt. site\"/>
    </mc:Choice>
  </mc:AlternateContent>
  <bookViews>
    <workbookView xWindow="0" yWindow="0" windowWidth="28800" windowHeight="11430"/>
  </bookViews>
  <sheets>
    <sheet name="Apeluri PC 2023 " sheetId="13" r:id="rId1"/>
    <sheet name="Apeluri PNRR 2023" sheetId="14" r:id="rId2"/>
    <sheet name="Centralizator 2023" sheetId="5" state="hidden" r:id="rId3"/>
    <sheet name="Sheet1Pivot chart 0" sheetId="11" state="hidden" r:id="rId4"/>
    <sheet name="Sheet9" sheetId="10" state="hidden" r:id="rId5"/>
  </sheets>
  <definedNames>
    <definedName name="_xlnm._FilterDatabase" localSheetId="0" hidden="1">'Apeluri PC 2023 '!$A$6:$V$517</definedName>
    <definedName name="_xlnm.Print_Area" localSheetId="0">'Apeluri PC 2023 '!$A$1:$V$517</definedName>
    <definedName name="_xlnm.Print_Titles" localSheetId="0">'Apeluri PC 2023 '!$6:$6</definedName>
  </definedNames>
  <calcPr calcId="162913"/>
  <pivotCaches>
    <pivotCache cacheId="1" r:id="rId6"/>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5" i="14" l="1"/>
  <c r="F85" i="14"/>
  <c r="G83" i="14"/>
  <c r="F83" i="14"/>
  <c r="G81" i="14"/>
  <c r="F81" i="14"/>
  <c r="G79" i="14"/>
  <c r="F79" i="14"/>
  <c r="F74" i="14"/>
  <c r="G64" i="14"/>
  <c r="G74" i="14" s="1"/>
  <c r="G61" i="14"/>
  <c r="F61" i="14"/>
  <c r="G47" i="14"/>
  <c r="F47" i="14"/>
  <c r="G45" i="14"/>
  <c r="F45" i="14"/>
  <c r="G43" i="14"/>
  <c r="F43" i="14"/>
  <c r="G29" i="14"/>
  <c r="F27" i="14"/>
  <c r="G25" i="14"/>
  <c r="G87" i="14" s="1"/>
  <c r="F25" i="14"/>
  <c r="F29" i="14" s="1"/>
  <c r="G17" i="14"/>
  <c r="G84" i="14" s="1"/>
  <c r="F17" i="14"/>
  <c r="F84" i="14" s="1"/>
  <c r="F87" i="14" l="1"/>
  <c r="B515" i="13" l="1"/>
  <c r="B514" i="13"/>
  <c r="J513" i="13"/>
  <c r="K507" i="13"/>
  <c r="J507" i="13"/>
  <c r="K476" i="13"/>
  <c r="J476" i="13"/>
  <c r="K465" i="13"/>
  <c r="J465" i="13"/>
  <c r="K446" i="13"/>
  <c r="J446" i="13"/>
  <c r="K427" i="13"/>
  <c r="J427" i="13"/>
  <c r="K347" i="13"/>
  <c r="J347" i="13"/>
  <c r="K259" i="13"/>
  <c r="J259" i="13"/>
  <c r="K237" i="13"/>
  <c r="J237" i="13"/>
  <c r="K205" i="13"/>
  <c r="J205" i="13"/>
  <c r="K159" i="13"/>
  <c r="J159" i="13"/>
  <c r="K137" i="13"/>
  <c r="J137" i="13"/>
  <c r="J109" i="13"/>
  <c r="K81" i="13"/>
  <c r="J81" i="13"/>
  <c r="K24" i="13"/>
  <c r="J24" i="13"/>
  <c r="J514" i="13" l="1"/>
  <c r="B516" i="13"/>
  <c r="B495" i="13"/>
  <c r="B496" i="13" s="1"/>
  <c r="B497" i="13" s="1"/>
  <c r="B498" i="13" s="1"/>
  <c r="B499" i="13" s="1"/>
  <c r="B500" i="13" s="1"/>
  <c r="B501" i="13" s="1"/>
  <c r="B502" i="13" s="1"/>
  <c r="B503" i="13" s="1"/>
  <c r="B504" i="13" s="1"/>
  <c r="B505" i="13" s="1"/>
  <c r="B506" i="13" s="1"/>
  <c r="B478" i="13"/>
  <c r="B479" i="13" s="1"/>
  <c r="B480" i="13" s="1"/>
  <c r="B481" i="13" s="1"/>
  <c r="B482" i="13" s="1"/>
  <c r="B483" i="13" s="1"/>
  <c r="B484" i="13" s="1"/>
  <c r="B485" i="13" s="1"/>
  <c r="B486" i="13" s="1"/>
  <c r="B487" i="13" s="1"/>
  <c r="B488" i="13" s="1"/>
  <c r="B489" i="13" s="1"/>
  <c r="B490" i="13" s="1"/>
  <c r="B491" i="13" s="1"/>
  <c r="B492" i="13" s="1"/>
  <c r="B467" i="13"/>
  <c r="B468" i="13" s="1"/>
  <c r="B469" i="13" s="1"/>
  <c r="B470" i="13" s="1"/>
  <c r="B471" i="13" s="1"/>
  <c r="B472" i="13" s="1"/>
  <c r="B473" i="13" s="1"/>
  <c r="B474" i="13" s="1"/>
  <c r="B475" i="13" s="1"/>
  <c r="B439" i="13"/>
  <c r="B440" i="13" s="1"/>
  <c r="B441" i="13" s="1"/>
  <c r="B442" i="13" s="1"/>
  <c r="B443" i="13" s="1"/>
  <c r="B444" i="13" s="1"/>
  <c r="B445" i="13" s="1"/>
  <c r="B429" i="13"/>
  <c r="B430" i="13" s="1"/>
  <c r="B431" i="13" s="1"/>
  <c r="B432" i="13" s="1"/>
  <c r="B433" i="13" s="1"/>
  <c r="B434" i="13" s="1"/>
  <c r="B435" i="13" s="1"/>
  <c r="B436" i="13" s="1"/>
  <c r="B349" i="13"/>
  <c r="B350" i="13" s="1"/>
  <c r="B351" i="13" s="1"/>
  <c r="B352" i="13" s="1"/>
  <c r="B353" i="13" s="1"/>
  <c r="B354" i="13" s="1"/>
  <c r="B355" i="13" s="1"/>
  <c r="B356" i="13" s="1"/>
  <c r="B357" i="13" s="1"/>
  <c r="B358" i="13" s="1"/>
  <c r="B359" i="13" s="1"/>
  <c r="B360" i="13" s="1"/>
  <c r="B361" i="13" s="1"/>
  <c r="B362" i="13" s="1"/>
  <c r="B363" i="13" s="1"/>
  <c r="B364" i="13" s="1"/>
  <c r="B365" i="13" s="1"/>
  <c r="B366" i="13" s="1"/>
  <c r="B367" i="13" s="1"/>
  <c r="B368" i="13" s="1"/>
  <c r="B369" i="13" s="1"/>
  <c r="B370" i="13" s="1"/>
  <c r="B371" i="13" s="1"/>
  <c r="B372" i="13" s="1"/>
  <c r="B373" i="13" s="1"/>
  <c r="B374" i="13" s="1"/>
  <c r="B375" i="13" s="1"/>
  <c r="B376" i="13" s="1"/>
  <c r="B377" i="13" s="1"/>
  <c r="B378" i="13" s="1"/>
  <c r="B379" i="13" s="1"/>
  <c r="B380" i="13" s="1"/>
  <c r="B381" i="13" s="1"/>
  <c r="B382" i="13" s="1"/>
  <c r="B383" i="13" s="1"/>
  <c r="B384" i="13" s="1"/>
  <c r="B385" i="13" s="1"/>
  <c r="B386" i="13" s="1"/>
  <c r="B387" i="13" s="1"/>
  <c r="B388" i="13" s="1"/>
  <c r="B389" i="13" s="1"/>
  <c r="B390" i="13" s="1"/>
  <c r="B391" i="13" s="1"/>
  <c r="B392" i="13" s="1"/>
  <c r="B393" i="13" s="1"/>
  <c r="B394" i="13" s="1"/>
  <c r="B395" i="13" s="1"/>
  <c r="B396" i="13" s="1"/>
  <c r="B397" i="13" s="1"/>
  <c r="B398" i="13" s="1"/>
  <c r="B399" i="13" s="1"/>
  <c r="B400" i="13" s="1"/>
  <c r="B401" i="13" s="1"/>
  <c r="B402" i="13" s="1"/>
  <c r="B403" i="13" s="1"/>
  <c r="B404" i="13" s="1"/>
  <c r="B405" i="13" s="1"/>
  <c r="B406" i="13" s="1"/>
  <c r="B407" i="13" s="1"/>
  <c r="B408" i="13" s="1"/>
  <c r="B409" i="13" s="1"/>
  <c r="B410" i="13" s="1"/>
  <c r="B411" i="13" s="1"/>
  <c r="B412" i="13" s="1"/>
  <c r="B413" i="13" s="1"/>
  <c r="B414" i="13" s="1"/>
  <c r="B415" i="13" s="1"/>
  <c r="B416" i="13" s="1"/>
  <c r="B417" i="13" s="1"/>
  <c r="B418" i="13" s="1"/>
  <c r="B419" i="13" s="1"/>
  <c r="B420" i="13" s="1"/>
  <c r="B421" i="13" s="1"/>
  <c r="B422" i="13" s="1"/>
  <c r="B423" i="13" s="1"/>
  <c r="B424" i="13" s="1"/>
  <c r="B425" i="13" s="1"/>
  <c r="B426" i="13" s="1"/>
  <c r="B261" i="13"/>
  <c r="B262" i="13" s="1"/>
  <c r="B263" i="13" s="1"/>
  <c r="B264" i="13" s="1"/>
  <c r="B265" i="13" s="1"/>
  <c r="B266" i="13" s="1"/>
  <c r="B267" i="13" s="1"/>
  <c r="B268" i="13" s="1"/>
  <c r="B269" i="13" s="1"/>
  <c r="B270" i="13" s="1"/>
  <c r="B271" i="13" s="1"/>
  <c r="B272" i="13" s="1"/>
  <c r="B273" i="13" s="1"/>
  <c r="B274" i="13" s="1"/>
  <c r="B275" i="13" s="1"/>
  <c r="B276" i="13" s="1"/>
  <c r="B277" i="13" s="1"/>
  <c r="B278" i="13" s="1"/>
  <c r="B279" i="13" s="1"/>
  <c r="B280" i="13" s="1"/>
  <c r="B281" i="13" s="1"/>
  <c r="B282" i="13" s="1"/>
  <c r="B283" i="13" s="1"/>
  <c r="B284" i="13" s="1"/>
  <c r="B285" i="13" s="1"/>
  <c r="B286" i="13" s="1"/>
  <c r="B287" i="13" s="1"/>
  <c r="B288" i="13" s="1"/>
  <c r="B289" i="13" s="1"/>
  <c r="B290" i="13" s="1"/>
  <c r="B291" i="13" s="1"/>
  <c r="B292" i="13" s="1"/>
  <c r="B293" i="13" s="1"/>
  <c r="B294" i="13" s="1"/>
  <c r="B295" i="13" s="1"/>
  <c r="B296" i="13" s="1"/>
  <c r="B297" i="13" s="1"/>
  <c r="B298" i="13" s="1"/>
  <c r="B299" i="13" s="1"/>
  <c r="B300" i="13" s="1"/>
  <c r="B301" i="13" s="1"/>
  <c r="B302" i="13" s="1"/>
  <c r="B303" i="13" s="1"/>
  <c r="B304" i="13" s="1"/>
  <c r="B305" i="13" s="1"/>
  <c r="B306" i="13" s="1"/>
  <c r="B307" i="13" s="1"/>
  <c r="B308" i="13" s="1"/>
  <c r="B309" i="13" s="1"/>
  <c r="B310" i="13" s="1"/>
  <c r="B311" i="13" s="1"/>
  <c r="B312" i="13" s="1"/>
  <c r="B313" i="13" s="1"/>
  <c r="B314" i="13" s="1"/>
  <c r="B315" i="13" s="1"/>
  <c r="B316" i="13" s="1"/>
  <c r="B317" i="13" s="1"/>
  <c r="B318" i="13" s="1"/>
  <c r="B319" i="13" s="1"/>
  <c r="B320" i="13" s="1"/>
  <c r="B321" i="13" s="1"/>
  <c r="B322" i="13" s="1"/>
  <c r="B323" i="13" s="1"/>
  <c r="B324" i="13" s="1"/>
  <c r="B325" i="13" s="1"/>
  <c r="B326" i="13" s="1"/>
  <c r="B327" i="13" s="1"/>
  <c r="B328" i="13" s="1"/>
  <c r="B329" i="13" s="1"/>
  <c r="B330" i="13" s="1"/>
  <c r="B331" i="13" s="1"/>
  <c r="B332" i="13" s="1"/>
  <c r="B333" i="13" s="1"/>
  <c r="B334" i="13" s="1"/>
  <c r="B335" i="13" s="1"/>
  <c r="B336" i="13" s="1"/>
  <c r="B337" i="13" s="1"/>
  <c r="B338" i="13" s="1"/>
  <c r="B339" i="13" s="1"/>
  <c r="B340" i="13" s="1"/>
  <c r="B341" i="13" s="1"/>
  <c r="B342" i="13" s="1"/>
  <c r="B343" i="13" s="1"/>
  <c r="B344" i="13" s="1"/>
  <c r="B345" i="13" s="1"/>
  <c r="B346" i="13" s="1"/>
  <c r="B239" i="13"/>
  <c r="B240" i="13" s="1"/>
  <c r="B241" i="13" s="1"/>
  <c r="B242" i="13" s="1"/>
  <c r="B243" i="13" s="1"/>
  <c r="B244" i="13" s="1"/>
  <c r="B245" i="13" s="1"/>
  <c r="B246" i="13" s="1"/>
  <c r="B247" i="13" s="1"/>
  <c r="B248" i="13" s="1"/>
  <c r="B249" i="13" s="1"/>
  <c r="B250" i="13" s="1"/>
  <c r="B251" i="13" s="1"/>
  <c r="B252" i="13" s="1"/>
  <c r="B253" i="13" s="1"/>
  <c r="B254" i="13" s="1"/>
  <c r="B255" i="13" s="1"/>
  <c r="B256" i="13" s="1"/>
  <c r="B257" i="13" s="1"/>
  <c r="B258" i="13" s="1"/>
  <c r="B207" i="13"/>
  <c r="B208" i="13" s="1"/>
  <c r="B209" i="13" s="1"/>
  <c r="B210" i="13" s="1"/>
  <c r="B211" i="13" s="1"/>
  <c r="B212" i="13" s="1"/>
  <c r="B213" i="13" s="1"/>
  <c r="B214" i="13" s="1"/>
  <c r="B215" i="13" s="1"/>
  <c r="B216" i="13" s="1"/>
  <c r="B217" i="13" s="1"/>
  <c r="B218" i="13" s="1"/>
  <c r="B219" i="13" s="1"/>
  <c r="B220" i="13" s="1"/>
  <c r="B221" i="13" s="1"/>
  <c r="B222" i="13" s="1"/>
  <c r="B223" i="13" s="1"/>
  <c r="B224" i="13" s="1"/>
  <c r="B225" i="13" s="1"/>
  <c r="B226" i="13" s="1"/>
  <c r="B227" i="13" s="1"/>
  <c r="B228" i="13" s="1"/>
  <c r="B229" i="13" s="1"/>
  <c r="B230" i="13" s="1"/>
  <c r="B231" i="13" s="1"/>
  <c r="B232" i="13" s="1"/>
  <c r="B233" i="13" s="1"/>
  <c r="B234" i="13" s="1"/>
  <c r="B235" i="13" s="1"/>
  <c r="B236" i="13" s="1"/>
  <c r="B161" i="13"/>
  <c r="B162" i="13" s="1"/>
  <c r="B163" i="13" s="1"/>
  <c r="B164" i="13" s="1"/>
  <c r="B165" i="13" s="1"/>
  <c r="B166" i="13" s="1"/>
  <c r="B167" i="13" s="1"/>
  <c r="B168" i="13" s="1"/>
  <c r="B169" i="13" s="1"/>
  <c r="B170" i="13" s="1"/>
  <c r="B171" i="13" s="1"/>
  <c r="B172" i="13" s="1"/>
  <c r="B173" i="13" s="1"/>
  <c r="B174" i="13" s="1"/>
  <c r="B175" i="13" s="1"/>
  <c r="B176" i="13" s="1"/>
  <c r="B177" i="13" s="1"/>
  <c r="B178" i="13" s="1"/>
  <c r="B179" i="13" s="1"/>
  <c r="B180" i="13" s="1"/>
  <c r="B181" i="13" s="1"/>
  <c r="B182" i="13" s="1"/>
  <c r="B183" i="13" s="1"/>
  <c r="B184" i="13" s="1"/>
  <c r="B185" i="13" s="1"/>
  <c r="B186" i="13" s="1"/>
  <c r="B187" i="13" s="1"/>
  <c r="B188" i="13" s="1"/>
  <c r="B189" i="13" s="1"/>
  <c r="B190" i="13" s="1"/>
  <c r="B191" i="13" s="1"/>
  <c r="B192" i="13" s="1"/>
  <c r="B193" i="13" s="1"/>
  <c r="B194" i="13" s="1"/>
  <c r="B195" i="13" s="1"/>
  <c r="B196" i="13" s="1"/>
  <c r="B197" i="13" s="1"/>
  <c r="B198" i="13" s="1"/>
  <c r="B199" i="13" s="1"/>
  <c r="B200" i="13" s="1"/>
  <c r="B201" i="13" s="1"/>
  <c r="B202" i="13" s="1"/>
  <c r="B203" i="13" s="1"/>
  <c r="B204" i="13" s="1"/>
  <c r="B139" i="13"/>
  <c r="B140" i="13" s="1"/>
  <c r="B141" i="13" s="1"/>
  <c r="B142" i="13" s="1"/>
  <c r="B143" i="13" s="1"/>
  <c r="B144" i="13" s="1"/>
  <c r="B145" i="13" s="1"/>
  <c r="B146" i="13" s="1"/>
  <c r="B147" i="13" s="1"/>
  <c r="B148" i="13" s="1"/>
  <c r="B149" i="13" s="1"/>
  <c r="B150" i="13" s="1"/>
  <c r="B151" i="13" s="1"/>
  <c r="B152" i="13" s="1"/>
  <c r="B153" i="13" s="1"/>
  <c r="B154" i="13" s="1"/>
  <c r="B155" i="13" s="1"/>
  <c r="B156" i="13" s="1"/>
  <c r="B157" i="13" s="1"/>
  <c r="B158" i="13" s="1"/>
  <c r="B111" i="13"/>
  <c r="B112" i="13" s="1"/>
  <c r="B113" i="13" s="1"/>
  <c r="B114" i="13" s="1"/>
  <c r="B115" i="13" s="1"/>
  <c r="B116" i="13" s="1"/>
  <c r="B117" i="13" s="1"/>
  <c r="B118" i="13" s="1"/>
  <c r="B119" i="13" s="1"/>
  <c r="B120" i="13" s="1"/>
  <c r="B121" i="13" s="1"/>
  <c r="B122" i="13" s="1"/>
  <c r="B123" i="13" s="1"/>
  <c r="B124" i="13" s="1"/>
  <c r="B125" i="13" s="1"/>
  <c r="B126" i="13" s="1"/>
  <c r="B127" i="13" s="1"/>
  <c r="B128" i="13" s="1"/>
  <c r="B129" i="13" s="1"/>
  <c r="B130" i="13" s="1"/>
  <c r="B131" i="13" s="1"/>
  <c r="B132" i="13" s="1"/>
  <c r="B133" i="13" s="1"/>
  <c r="B134" i="13" s="1"/>
  <c r="B135" i="13" s="1"/>
  <c r="B136" i="13" s="1"/>
  <c r="B83" i="13"/>
  <c r="B84" i="13" s="1"/>
  <c r="B85" i="13" s="1"/>
  <c r="B86" i="13" s="1"/>
  <c r="B87" i="13" s="1"/>
  <c r="B88" i="13" s="1"/>
  <c r="B89" i="13" s="1"/>
  <c r="B90" i="13" s="1"/>
  <c r="B91" i="13" s="1"/>
  <c r="B92" i="13" s="1"/>
  <c r="B93" i="13" s="1"/>
  <c r="B94" i="13" s="1"/>
  <c r="B95" i="13" s="1"/>
  <c r="B96" i="13" s="1"/>
  <c r="B97" i="13" s="1"/>
  <c r="B98" i="13" s="1"/>
  <c r="B99" i="13" s="1"/>
  <c r="B100" i="13" s="1"/>
  <c r="B101" i="13" s="1"/>
  <c r="B102" i="13" s="1"/>
  <c r="B103" i="13" s="1"/>
  <c r="B104" i="13" s="1"/>
  <c r="B105" i="13" s="1"/>
  <c r="B106" i="13" s="1"/>
  <c r="B107" i="13" s="1"/>
  <c r="B108" i="13" s="1"/>
  <c r="B26" i="13"/>
  <c r="B27" i="13" s="1"/>
  <c r="B28" i="13" s="1"/>
  <c r="B29" i="13" s="1"/>
  <c r="B30" i="13" s="1"/>
  <c r="B31" i="13" s="1"/>
  <c r="B32" i="13" s="1"/>
  <c r="B33" i="13" s="1"/>
  <c r="B34" i="13" s="1"/>
  <c r="B35" i="13" s="1"/>
  <c r="B36" i="13" s="1"/>
  <c r="B37" i="13" s="1"/>
  <c r="B38" i="13" s="1"/>
  <c r="B39" i="13" s="1"/>
  <c r="B40" i="13" s="1"/>
  <c r="B41" i="13" s="1"/>
  <c r="B42" i="13" s="1"/>
  <c r="B43" i="13" s="1"/>
  <c r="B44" i="13" s="1"/>
  <c r="B45" i="13" s="1"/>
  <c r="B46" i="13" s="1"/>
  <c r="B47" i="13" s="1"/>
  <c r="B48" i="13" s="1"/>
  <c r="B49" i="13" s="1"/>
  <c r="B50" i="13" s="1"/>
  <c r="B51" i="13" s="1"/>
  <c r="B52" i="13" s="1"/>
  <c r="B53" i="13" s="1"/>
  <c r="B54" i="13" s="1"/>
  <c r="B55" i="13" s="1"/>
  <c r="B56" i="13" s="1"/>
  <c r="B57" i="13" s="1"/>
  <c r="B58" i="13" s="1"/>
  <c r="B59" i="13" s="1"/>
  <c r="B60" i="13" s="1"/>
  <c r="B61" i="13" s="1"/>
  <c r="B62" i="13" s="1"/>
  <c r="B63" i="13" s="1"/>
  <c r="B64" i="13" s="1"/>
  <c r="B65" i="13" s="1"/>
  <c r="B66" i="13" s="1"/>
  <c r="B67" i="13" s="1"/>
  <c r="B68" i="13" s="1"/>
  <c r="B69" i="13" s="1"/>
  <c r="B70" i="13" s="1"/>
  <c r="B71" i="13" s="1"/>
  <c r="B72" i="13" s="1"/>
  <c r="B73" i="13" s="1"/>
  <c r="B74" i="13" s="1"/>
  <c r="B75" i="13" s="1"/>
  <c r="B76" i="13" s="1"/>
  <c r="B77" i="13" s="1"/>
  <c r="B78" i="13" s="1"/>
  <c r="B79" i="13" s="1"/>
  <c r="B80" i="13" s="1"/>
  <c r="B8" i="13"/>
  <c r="B9" i="13" s="1"/>
  <c r="B10" i="13" s="1"/>
  <c r="B11" i="13" s="1"/>
  <c r="B12" i="13" s="1"/>
  <c r="B13" i="13" s="1"/>
  <c r="B14" i="13" s="1"/>
  <c r="B15" i="13" s="1"/>
  <c r="B16" i="13" s="1"/>
  <c r="B17" i="13" s="1"/>
  <c r="B18" i="13" s="1"/>
  <c r="B19" i="13" s="1"/>
  <c r="B20" i="13" s="1"/>
  <c r="B21" i="13" s="1"/>
  <c r="B22" i="13" s="1"/>
  <c r="B23" i="13" s="1"/>
  <c r="K511" i="13"/>
  <c r="K510" i="13"/>
  <c r="K493" i="13"/>
  <c r="J493" i="13"/>
  <c r="J515" i="13" s="1"/>
  <c r="B448" i="13"/>
  <c r="B449" i="13" s="1"/>
  <c r="B450" i="13" s="1"/>
  <c r="B451" i="13" s="1"/>
  <c r="B452" i="13" s="1"/>
  <c r="B453" i="13" s="1"/>
  <c r="B454" i="13" s="1"/>
  <c r="B455" i="13" s="1"/>
  <c r="B456" i="13" s="1"/>
  <c r="B457" i="13" s="1"/>
  <c r="B458" i="13" s="1"/>
  <c r="B459" i="13" s="1"/>
  <c r="B460" i="13" s="1"/>
  <c r="B461" i="13" s="1"/>
  <c r="B462" i="13" s="1"/>
  <c r="B463" i="13" s="1"/>
  <c r="B464" i="13" s="1"/>
  <c r="U236" i="13"/>
  <c r="U235" i="13"/>
  <c r="U234" i="13"/>
  <c r="U233" i="13"/>
  <c r="U232" i="13"/>
  <c r="U231" i="13"/>
  <c r="U230" i="13"/>
  <c r="U229" i="13"/>
  <c r="U228" i="13"/>
  <c r="U227" i="13"/>
  <c r="U226" i="13"/>
  <c r="U225" i="13"/>
  <c r="U224" i="13"/>
  <c r="U223" i="13"/>
  <c r="U222" i="13"/>
  <c r="U221" i="13"/>
  <c r="U220" i="13"/>
  <c r="U219" i="13"/>
  <c r="U218" i="13"/>
  <c r="U216" i="13"/>
  <c r="U215" i="13"/>
  <c r="U214" i="13"/>
  <c r="U213" i="13"/>
  <c r="U212" i="13"/>
  <c r="U211" i="13"/>
  <c r="U209" i="13"/>
  <c r="Q204" i="13"/>
  <c r="Q203" i="13"/>
  <c r="Q202" i="13"/>
  <c r="S201" i="13"/>
  <c r="Q201" i="13"/>
  <c r="Q200" i="13"/>
  <c r="Q199" i="13"/>
  <c r="Q198" i="13"/>
  <c r="Q197" i="13"/>
  <c r="Q196" i="13"/>
  <c r="S195" i="13"/>
  <c r="Q195" i="13"/>
  <c r="S194" i="13"/>
  <c r="Q194" i="13"/>
  <c r="S193" i="13"/>
  <c r="Q193" i="13"/>
  <c r="S192" i="13"/>
  <c r="Q192" i="13"/>
  <c r="S191" i="13"/>
  <c r="Q191" i="13"/>
  <c r="Q190" i="13"/>
  <c r="Q189" i="13"/>
  <c r="Q188" i="13"/>
  <c r="Q187" i="13"/>
  <c r="Q186" i="13"/>
  <c r="Q185" i="13"/>
  <c r="Q184" i="13"/>
  <c r="Q183" i="13"/>
  <c r="Q182" i="13"/>
  <c r="Q181" i="13"/>
  <c r="S180" i="13"/>
  <c r="Q180" i="13"/>
  <c r="Q179" i="13"/>
  <c r="S178" i="13"/>
  <c r="Q178" i="13"/>
  <c r="S177" i="13"/>
  <c r="Q177" i="13"/>
  <c r="S176" i="13"/>
  <c r="Q176" i="13"/>
  <c r="S175" i="13"/>
  <c r="Q175" i="13"/>
  <c r="Q174" i="13"/>
  <c r="S173" i="13"/>
  <c r="Q173" i="13"/>
  <c r="Q172" i="13"/>
  <c r="S171" i="13"/>
  <c r="Q171" i="13"/>
  <c r="S170" i="13"/>
  <c r="Q170" i="13"/>
  <c r="S169" i="13"/>
  <c r="Q169" i="13"/>
  <c r="S168" i="13"/>
  <c r="Q168" i="13"/>
  <c r="Q167" i="13"/>
  <c r="Q166" i="13"/>
  <c r="S165" i="13"/>
  <c r="Q165" i="13"/>
  <c r="S164" i="13"/>
  <c r="Q164" i="13"/>
  <c r="S163" i="13"/>
  <c r="Q163" i="13"/>
  <c r="S162" i="13"/>
  <c r="Q162" i="13"/>
  <c r="Q161" i="13"/>
  <c r="Q160" i="13"/>
  <c r="K108" i="13"/>
  <c r="K107" i="13"/>
  <c r="K106" i="13"/>
  <c r="K105" i="13"/>
  <c r="K104" i="13"/>
  <c r="K103" i="13"/>
  <c r="K102" i="13"/>
  <c r="K101" i="13"/>
  <c r="K97" i="13"/>
  <c r="K96" i="13"/>
  <c r="K95" i="13"/>
  <c r="K94" i="13"/>
  <c r="K93" i="13"/>
  <c r="K92" i="13"/>
  <c r="K91" i="13"/>
  <c r="K90" i="13"/>
  <c r="K89" i="13"/>
  <c r="K88" i="13"/>
  <c r="K87" i="13"/>
  <c r="K86" i="13"/>
  <c r="K85" i="13"/>
  <c r="K84" i="13"/>
  <c r="K83" i="13"/>
  <c r="K82" i="13"/>
  <c r="J516" i="13" l="1"/>
  <c r="K513" i="13"/>
  <c r="K515" i="13" s="1"/>
  <c r="K109" i="13"/>
  <c r="K514" i="13" s="1"/>
  <c r="K516" i="13" l="1"/>
  <c r="E17" i="10"/>
  <c r="E16" i="10"/>
  <c r="E15" i="10"/>
  <c r="E14" i="10"/>
  <c r="E13" i="10"/>
  <c r="E12" i="10"/>
  <c r="E11" i="10"/>
  <c r="E10" i="10"/>
  <c r="E9" i="10"/>
  <c r="E8" i="10"/>
  <c r="E7" i="10"/>
  <c r="E5" i="10"/>
  <c r="E4" i="10"/>
  <c r="E3" i="10"/>
  <c r="E2" i="10"/>
  <c r="D17" i="10"/>
  <c r="D16" i="10"/>
  <c r="D15" i="10"/>
  <c r="D14" i="10"/>
  <c r="D13" i="10"/>
  <c r="D12" i="10"/>
  <c r="D11" i="10"/>
  <c r="D10" i="10"/>
  <c r="D9" i="10"/>
  <c r="D8" i="10"/>
  <c r="D7" i="10"/>
  <c r="D5" i="10"/>
  <c r="D4" i="10"/>
  <c r="D3" i="10"/>
  <c r="D2" i="10"/>
  <c r="C18" i="10"/>
  <c r="B18" i="10"/>
  <c r="E18" i="10" l="1"/>
  <c r="D18" i="10"/>
  <c r="D20" i="5" l="1"/>
  <c r="C20" i="5"/>
  <c r="D11" i="5"/>
  <c r="C11" i="5"/>
  <c r="C21" i="5" l="1"/>
  <c r="D21" i="5"/>
  <c r="E11" i="5"/>
  <c r="F20" i="5" l="1"/>
  <c r="E20" i="5" l="1"/>
  <c r="E21" i="5" s="1"/>
  <c r="F11" i="5" l="1"/>
  <c r="F21" i="5" s="1"/>
</calcChain>
</file>

<file path=xl/sharedStrings.xml><?xml version="1.0" encoding="utf-8"?>
<sst xmlns="http://schemas.openxmlformats.org/spreadsheetml/2006/main" count="9705" uniqueCount="1603">
  <si>
    <t>Nr. crt.</t>
  </si>
  <si>
    <t>Domeniu</t>
  </si>
  <si>
    <t>Denumire apel de finanțare</t>
  </si>
  <si>
    <t>Obiectivele apelului de finanțare</t>
  </si>
  <si>
    <t>Program</t>
  </si>
  <si>
    <t>NU</t>
  </si>
  <si>
    <t>Alt tip de beneficiar (se completează în secțiunea ”Observații”)</t>
  </si>
  <si>
    <t>Autorități publice locale</t>
  </si>
  <si>
    <t>Educație</t>
  </si>
  <si>
    <t>IMM și antreprenoriat</t>
  </si>
  <si>
    <t>Cercetare, dezvoltare, inovare</t>
  </si>
  <si>
    <t>Digitalizare</t>
  </si>
  <si>
    <t>NA</t>
  </si>
  <si>
    <t>Biodoversitate</t>
  </si>
  <si>
    <t>Energie și eficientă energetice</t>
  </si>
  <si>
    <t xml:space="preserve">Infrastructura de transport </t>
  </si>
  <si>
    <t>Microîntreprinderi</t>
  </si>
  <si>
    <t>Persoane fizice</t>
  </si>
  <si>
    <t>Mobilitate urbană</t>
  </si>
  <si>
    <t>Turism</t>
  </si>
  <si>
    <t>Universitati</t>
  </si>
  <si>
    <t>Dezvoltarea competențelor pentru specializare inteligentă, tranziție industrială și antreprenoriat</t>
  </si>
  <si>
    <t>Imbunatatirea competitivitatii si a inovarii in microintreprinderi</t>
  </si>
  <si>
    <t>Cresterea competitivitatii microintreprinderilor</t>
  </si>
  <si>
    <t>Imbunatatirea competitivitatii si a inovarii in IMM-uri</t>
  </si>
  <si>
    <t>Cresterea competitivitatii IMM-urilor</t>
  </si>
  <si>
    <t>Structuri de afaceri - incubatoare de afaceri</t>
  </si>
  <si>
    <t>Stimularea antreprenoriatului</t>
  </si>
  <si>
    <t>Structuri de afaceri - parcuri industriale</t>
  </si>
  <si>
    <t>Dezvoltarea competentelor pentru RIS3 si cresterea capacitatii de inovare a regiunii</t>
  </si>
  <si>
    <t>Digitalizare in folosul IMM-urilor</t>
  </si>
  <si>
    <t>Digitalizare in folosul cetatenilor</t>
  </si>
  <si>
    <t>Transformarea digitala a administrațiilor locale și județene, avand ca scop central interacțiunea facilă cu cetățeanul si mediul de afaceri</t>
  </si>
  <si>
    <t>Investitii in cladirile rezidentiale in vederea asigurarii/cresterii eficientei energetice</t>
  </si>
  <si>
    <t>Reducerea consumurilor de energie</t>
  </si>
  <si>
    <t>Investitii in clădirile publice in vederea asigurarii/cresterii eficientei energetice si masuri pentru utilizarea unor surse regenerabile de energie</t>
  </si>
  <si>
    <t>Imbunătățirea ecosistemului urban, a situației privind problematica legata de schimbările climatice, la restabilirea biodiversității, reducerea amprentei de carbon si a altor forme de poluare, gestionarea adecvată a apei, a solului și îmbunătățirea calității aerului.</t>
  </si>
  <si>
    <t>Imbunătățirea eficienței si atractivitatii sistemului de transport public, inclusiv a transportului pentru elevi, a timpilor de parcurs, accesibilității, transferului către transportul public de călători (intermodal) și modurile nemotorizate de transport</t>
  </si>
  <si>
    <t>Conectivitate regionala si imbunatatirea accesului la TEN-T (Modernizarea si reabilitarea retelei de drumuri judetene care asigura conectivitatea directa sau indirecta cu reteaua TEN-T)</t>
  </si>
  <si>
    <t>Imbunatatirea conectivitatii directe si indirecte la reteaua TEN-T</t>
  </si>
  <si>
    <t>Solutii de descongestionare si de crestere a sigurantei traficului in zonele urbane aglomerate, prin imbunatatirea legaturilor secundare la TEN-T</t>
  </si>
  <si>
    <t>Cresterea sigurantei traficului si imbunatatirea calitatii aerului in zone urbane aglomerate</t>
  </si>
  <si>
    <t>Infrastructura educationala pentru nivel prescolar</t>
  </si>
  <si>
    <t>Asigurarea accesului egal la servicii educationale de calitate</t>
  </si>
  <si>
    <t>Infrastructura educationala pentru invatamant primar, secundar, inclusiv invatamant special</t>
  </si>
  <si>
    <t>Infrastructura educationala pentru invatamant tertiar</t>
  </si>
  <si>
    <t>Dezvoltarea integrata a zonelor urbane</t>
  </si>
  <si>
    <t>Initiative locale sustenabile in mediul rural</t>
  </si>
  <si>
    <t>Dezvoltare durabila in afara zonelor urbane</t>
  </si>
  <si>
    <t>Obiectivul de politică sau obiectivul specific vizat</t>
  </si>
  <si>
    <t>Data estimată de începere a perioadei de contractare</t>
  </si>
  <si>
    <t>Data estimată de finalizare a perioadei de contractare</t>
  </si>
  <si>
    <t>Tip apel
(competitiv/necompetitiv/
primul venit-primul servit)</t>
  </si>
  <si>
    <t xml:space="preserve">Zona geografică vizată </t>
  </si>
  <si>
    <t xml:space="preserve">Tipul de solicitanți eligibili / Beneficiari eligibili </t>
  </si>
  <si>
    <t>Data estimată de începere evaluare tehnică și financiară</t>
  </si>
  <si>
    <t>Data estimată de finalizare evaluare tehnică și financiară</t>
  </si>
  <si>
    <t>Data estimată de începere a perioadei de implementare a proiectelor</t>
  </si>
  <si>
    <t>Data estimată de finalizare a perioadei de implementare a proiectelor</t>
  </si>
  <si>
    <t>Buget total apel (euro)</t>
  </si>
  <si>
    <t>Din care buget UE apel (euro)</t>
  </si>
  <si>
    <t>Sursă de finanțare (tip fond)</t>
  </si>
  <si>
    <t>necompetitiv</t>
  </si>
  <si>
    <t>competitiv</t>
  </si>
  <si>
    <t>Investiții  teritoriale in strategii urbane - municipii resedinta de judet</t>
  </si>
  <si>
    <t>Investiții  teritoriale in strategii urbane - municipii</t>
  </si>
  <si>
    <t>Investiții  teritoriale in strategii urbane - orase</t>
  </si>
  <si>
    <t>Sprijin pentru conservarea, imbunatatirea sau extinderea infrastructurii verzi-albastre - municipii resedinta de judet</t>
  </si>
  <si>
    <t>Sprijin pentru conservarea, imbunatatirea sau extinderea infrastructurii verzi-albastre - orase</t>
  </si>
  <si>
    <t xml:space="preserve">Sprijin pentru conservarea, imbunatatirea sau extinderea infrastructurii verzi-albastre - municipii </t>
  </si>
  <si>
    <t>Sprijin pentru transport urban sustenabil si durabil -  orase</t>
  </si>
  <si>
    <t>Sprijin pentru transport urban sustenabil si durabil - municipii resedinta de judet</t>
  </si>
  <si>
    <t xml:space="preserve">Sprijin pentru transport urban sustenabil si durabil - municipii </t>
  </si>
  <si>
    <t>Regenerare urbana</t>
  </si>
  <si>
    <t xml:space="preserve">TOTAL </t>
  </si>
  <si>
    <t>PR S</t>
  </si>
  <si>
    <t>Investitii tehnologice in IMM-uri</t>
  </si>
  <si>
    <t xml:space="preserve">Scopul intervenției este susținerea creșterii competitivității economice a IMM-urilor din Regiunea Centru, din sectoarele de specializare inteligentă regionale, prin accesul la cele mai noi tehnologii. </t>
  </si>
  <si>
    <t>OP 1; OS 1.3 și OS 1.4</t>
  </si>
  <si>
    <t>Regiunea Centru</t>
  </si>
  <si>
    <t>FEDR</t>
  </si>
  <si>
    <t>Competitiv</t>
  </si>
  <si>
    <t>ScaleUp pentru start-up-uri si microintreprinderi</t>
  </si>
  <si>
    <t xml:space="preserve">Scopul este susținerea creșterii accelerate a microîntreprinderilor, inclusiv firme nou-înființate, în sectoarele de specializare inteligentă din Regiunea Centru. </t>
  </si>
  <si>
    <t xml:space="preserve">Dezvoltarea capacităților publice de CDI </t>
  </si>
  <si>
    <t xml:space="preserve">Scopul este susținerea dezvoltării activități de CDI concomitent cu modernizare capacităților publice de CDI și înființarea de unele noi, asociate domeniilor de specializare inteligentă regionale. În subsidiar, intervenția țintește spre următoarele obiective secundare:
•	Operaționalizarea infrastructurilor de CDI prin deschiderea accesului la resurse în vederea desfășurării activității (parțial)
•	Deschiderea infrastructurilor către utilizarea de către persoane sau organizații din afara entității – gazdă (facilitarea cooperării)
•	Testarea posibilităților de valorificare a stocului de brevete deținut (unde este cazul)
•	Instruirea cercetătorilor și a personalului care operează infrastructura în domenii de interes precum Managementul Inovării, DPI, servicii de transfer tehnologic etc. </t>
  </si>
  <si>
    <t>OP 1; OS 1.1 și OS 1.4</t>
  </si>
  <si>
    <t>n/a</t>
  </si>
  <si>
    <t xml:space="preserve">Dezvoltarea capacităților private de CDI </t>
  </si>
  <si>
    <t>Obiectivul principal al acestei intervenții este susținerea proiectelor de CDI în companii și cooperarea între companii, în special între cele mari și IMM, mai ales pentru valorificarea ecosistemelor industriale
și a lanțurilor valorice existente și avansul lor spre cooperare pentru cercetare și inovare. Obiectiv secundar este susținerea modernizării / edificării de
infrastructuri de CDI în cadrul companiilor din Regiune, care au sau doresc sa dezvolte activități de CDI.</t>
  </si>
  <si>
    <t>Participarea IMM-urilor și organizațiilor CDI în structuri, parteneriate și programe de colaborare</t>
  </si>
  <si>
    <t xml:space="preserve">Program pilot pentru accesul în rețele de inovare europene pentru IMM sau alte organizații (încurajarea înrolării ca testeri, third party sau alte forme fără finanțare din proiect in proiecte de tip Horizon prin susținerea cheltuielilor asociate) (minimis de 10-50 mii euro) (program pilot cu depunere continua și acces la finanțare rapid) (condiționat, la nivel de proiecte de protocol de colaborare, buget si plan de activități clare)
Obiectivul major al intervenției este susținerii integrării actorilor regionali în parteneriate și comunități de cunoaștere europene, inclusiv prin susținerea înrolării ca parteneri fără finanțare în proiecte de CDI internaționale, scopul fiind acumularea de capital social și deschiderea spre zonele de vârf ale cercetării europene.
</t>
  </si>
  <si>
    <t xml:space="preserve">Cluster-e inovative </t>
  </si>
  <si>
    <t>Obiectivul este facilitarea coopeararii intre elementele lanturilor valorice teritoriale in sectoarele de Specializare inteligenta, cu accent pe componenta de CDI</t>
  </si>
  <si>
    <t>Platforma pilot de inovare deschisa - proiect strategic regional</t>
  </si>
  <si>
    <t>În cazul acestei intervenții, este țintită cooperarea directă între actori pentru dezvoltarea și implementarea de inovații la nivel de companii prin promovarea conceptului de co-creație prin inovare deschisă.</t>
  </si>
  <si>
    <t>Sprijin prin instrumente financiare: capital sau cvasi-capital</t>
  </si>
  <si>
    <t>Obiectivul este sustinerea start-up-urilor inovative din regiune in etapele initiale (preseed pana la Serie A)</t>
  </si>
  <si>
    <t>n/a - achizitie publică de operator</t>
  </si>
  <si>
    <t>Granturi în cadrul unei operațiuni privind instrumentul financiar</t>
  </si>
  <si>
    <t>Obiectivul este sustinerea proiectelor de investitii ale IMM-urilor bancabile</t>
  </si>
  <si>
    <t>Comunități digitale pentru o regiune inteligentă</t>
  </si>
  <si>
    <t>Susținerea dezvoltării de soluții digitale pentru serviciile publice locale, inclusiv sprijin pentru intervenții de tip smart-city.</t>
  </si>
  <si>
    <t>OP 1; OS 1.2 și OS 1.4</t>
  </si>
  <si>
    <t>N/A</t>
  </si>
  <si>
    <t>Întreprinderi digitale pentru o economie avansată</t>
  </si>
  <si>
    <t>Susținerea transformării digitale a IMM-urilor, prin adoptarea tehnologiilor și a instrumentelor care conduc la inovarea modelului de afaceri.</t>
  </si>
  <si>
    <t>Platforma pilot de Smart-City - proiect strategic regional</t>
  </si>
  <si>
    <t>Dezvoltarea unei platforme regionale pilot de open-innovation în domeniul smart-city.</t>
  </si>
  <si>
    <t>Eficienta energetică în clădiri publice</t>
  </si>
  <si>
    <t>Măsuri pentru eficiență energetică, inclusiv clădiri</t>
  </si>
  <si>
    <t>OP 2; OS 2.1</t>
  </si>
  <si>
    <t>Sprijin prin instrumente financiare - Eficienta energetică în clădiri publice</t>
  </si>
  <si>
    <t>Eficienta energetică în clădiri rezidentiale</t>
  </si>
  <si>
    <t>primul venit-primul servit</t>
  </si>
  <si>
    <t>Sprijin prin instrumente financiare- Eficienta energetică în clădiri rezidentiale</t>
  </si>
  <si>
    <t>Îmbunătățirea protecției naturii și a biodiversității, a infrastructurii verzi si albastre, revitalizarea spatiilor degradate și reducerea poluării  din zonele urbane - municipii</t>
  </si>
  <si>
    <t>Masuri pentru Îmbunătățirea protecției naturii și a biodiversității</t>
  </si>
  <si>
    <t>OP 2; OS 2.7</t>
  </si>
  <si>
    <t>Îmbunătățirea protecției naturii și a biodiversității, a infrastructurii verzi si albastre, revitalizarea spatiilor degradate și reducerea poluării  din zonele urbane - Orase</t>
  </si>
  <si>
    <t>Dezvoltarea mobilitatii urbane durabile in Municipiile Regiunii Centru (inclusiv Zone Metropolitane si Zone Functionale Urbane)</t>
  </si>
  <si>
    <t xml:space="preserve">Promovarea mobilității urbane multimodale durabile, ca parte a tranziției către o economie cu zero emisii de dioxid de carbon </t>
  </si>
  <si>
    <t>OP 2; OS 2.8</t>
  </si>
  <si>
    <t>Dezvoltarea mobilitatii urbane durabile in Orasele Regiunii Centru</t>
  </si>
  <si>
    <t>primul venit - primul servit</t>
  </si>
  <si>
    <t>Modernizarea infrastructurii rutiere de interes regional</t>
  </si>
  <si>
    <t>Dezvoltarea și creșterea unei mobilități naționale, regionale și locale durabile, reziliente la schimbările climatice, inteligente și intermodale, inclusiv îmbunătățirea accesului la TEN-T și a mobilității transfrontaliere- Investiții în modernizarea infrastructurii rutiere de importanță regională pentru asigurarea conectivității la rețeaua TEN-T</t>
  </si>
  <si>
    <t>OP 3; OS 3.2</t>
  </si>
  <si>
    <t>Decongestionarea si fluidizarea traficului in zonele de acces in municipiile resedinta de judet</t>
  </si>
  <si>
    <t xml:space="preserve">Dezvoltarea și creșterea unei mobilități naționale, regionale și locale durabile, reziliente la schimbările climatice, inteligente și intermodale, inclusiv îmbunătățirea accesului la TEN-T și a mobilității transfrontaliere- Investiții pentru decongestionarea traficului din jurul marilor municipii (resedinte de judet) prin investiții în construirea și modernizarea de pasaje sau noduri
rutiere, pasarele pietonale, șosele de centură, intersecții periculoase etc. </t>
  </si>
  <si>
    <t>UAT municipii resedinta de judet si parteneriate intre UAT</t>
  </si>
  <si>
    <t>actiunea 6.3 Universitati</t>
  </si>
  <si>
    <t>Creșterea relevanței învățământului terțiar</t>
  </si>
  <si>
    <t>OP 4, OS 4.2</t>
  </si>
  <si>
    <t>actiunea 6.1.1 invatamant antepreșclar și prescolar</t>
  </si>
  <si>
    <t xml:space="preserve">Creșterea gradului de participare la nivelul educației timpurii </t>
  </si>
  <si>
    <t>actiunea 6.1.2 invatamant primar si secundar</t>
  </si>
  <si>
    <t>Creșterea gradului de participare la nivelul educației timpurii și învățământului obligatoriu</t>
  </si>
  <si>
    <t>actiunea 6.2 invatamant profesional si tehnic</t>
  </si>
  <si>
    <t>Creșterea gradului de participare la învățământul profesional și tehnic</t>
  </si>
  <si>
    <t>Conservarea, protecția și valorificarea durabilă a siturilor incluse în patrimoniului cultural UNESCO și de clasă A.</t>
  </si>
  <si>
    <t>OS d (vi) Creșterea rolului culturii și al turismului durabil în dezvoltarea economică, incluziunea socială și inovarea socială</t>
  </si>
  <si>
    <t>OP 4; OS 4.6</t>
  </si>
  <si>
    <t>Protejarea și valorificării în scop turistic a patrimoniului natural și a resurselor balneare</t>
  </si>
  <si>
    <t>Creșterea incluziunii sociale a copiilor și tinerilor prin dezvoltarea activelor turistice publice și a serviciilor turistice adresate lor</t>
  </si>
  <si>
    <t>Dezvoltare urbana</t>
  </si>
  <si>
    <t>Regenerare urbană, Cultură, Turism</t>
  </si>
  <si>
    <t>Dezvoltare urbană integrată prin regenerarea spațiilor publice, punerea în valoare a patrimoniului, infrastructurii culturale și a potențialului turistic din municipiile regiunii Centru</t>
  </si>
  <si>
    <t>OP 5; OS 5.1</t>
  </si>
  <si>
    <t>Dezvoltare urbană integrată prin regenerarea spațiilor publice, punerea în valoare a patrimoniului, infrastructurii culturale și a potențialului turistic din orașele regiunii Centru</t>
  </si>
  <si>
    <t>FTJ</t>
  </si>
  <si>
    <t>IMM</t>
  </si>
  <si>
    <t>Sprijin de până la 200.000 EUR pentru creșterea durabilă și crearea de locuri de muncă în Județul Gorj</t>
  </si>
  <si>
    <t>Apel P1/ 2 - Sprijn pentru infrastructura de afaceri</t>
  </si>
  <si>
    <t>Apel P1/ 1.3 - Sprijin pentru intreprinderile de tip spin-off si spin-out si a start-upurilor</t>
  </si>
  <si>
    <t>întreprinderi de tip spin-off și spin-out, start-up-uri</t>
  </si>
  <si>
    <t>Apel P1/ 4.1 Masuri de crestere a capacitatii AJOFM</t>
  </si>
  <si>
    <t xml:space="preserve">Sprijin pentru modernizarea și consolidarea instituțiilor și serviciilor pieței forței de muncă pentru evaluarea și anticiparea nevoilor de competențe și pentru asigurarea unei asistențe prompte și personalizate   </t>
  </si>
  <si>
    <t>AJOFM</t>
  </si>
  <si>
    <t>Apel P1/ 4.2 Sprijin integrat pentru adaptarea la schimbare a lucrătorilor pentru recoversie profesionala, servicii de acompaniere si ocupare, stimularea angajatorilor</t>
  </si>
  <si>
    <t>Sprijin pentru creșterea nivelului de ocupare a foței de muncă prin măsuri de investiții în actualizarea competențelor, recalificarea persoanelor aflate în căutarea unui loc de muncă, precum și în servicii de asistență și în măsuri active de ocupare pentru acestea</t>
  </si>
  <si>
    <t>Apel P1/ 5.1 - Energie regenerabilă pentru gospodării</t>
  </si>
  <si>
    <t>Sprijin pentru instalarea panourilor fotovoltaice/fototermice la nivel de gospodărie</t>
  </si>
  <si>
    <t xml:space="preserve">Apel P1/ 5.2 - Investitii in dezvoltarea de capacitati de mici dimensiuni de productie, transport si stocare de energie RES pentru consum propriu </t>
  </si>
  <si>
    <t xml:space="preserve">Sprijin pentru dezvoltarea de capacități de mici dimensiuni de producție, transport si stocare de energie RES pentru consum propriu a clădirilor publice în care funcționează școli, spitale, servicii sociale </t>
  </si>
  <si>
    <t>Apel P1/ 6 - Transport public</t>
  </si>
  <si>
    <t>Apel P1/ 7 - Investitii in remedierea sau decontaminarea si reconversia siturilor contaminate sau a unor imobile industriale dezafectate</t>
  </si>
  <si>
    <t>Apel P2/ 2 - Sprijn pentru infrastructura de afaceri (nonITI)</t>
  </si>
  <si>
    <t>Apel P2/ 1.3 - Sprijin pentru intreprinderile de tip spin-off si spin-out si a start-upurilor (nonITI)</t>
  </si>
  <si>
    <t>Sprijin de până la 200.000 EUR pentru creșterea durabilă și crearea de locuri de muncă în Județul Hunedoara</t>
  </si>
  <si>
    <t>Apel P2/ 4.1 Masuri de crestere a capacitatii AJOFM (nonITI)</t>
  </si>
  <si>
    <t>Apel P2/ 4.2 Sprijin integrat pentru adaptarea la schimbare a lucrătorilor pentru recoversie profesionala, servicii de acompaniere si ocupare, stimularea angajatorilor (nonITI)</t>
  </si>
  <si>
    <t>Apel P2/ 5.1 -Energie regenerabilă pentru gospodării (nonITI)</t>
  </si>
  <si>
    <t>Apel P2/ 5.2 - Investitii in dezvoltarea de capacitati de mici dimensiuni de productie, transport si stocare de energie RES pentrut consum propriu (nonITI)</t>
  </si>
  <si>
    <t>Apel P2/ 6 - Transport public (nonITI)</t>
  </si>
  <si>
    <t>Apel P2/ 7 - Investitii in remedierea sau decontaminarea si reconversia siturilor contaminate sau a unor imobile industriale dezafectate (nonITI)</t>
  </si>
  <si>
    <t>Apel P2/ 2 - Sprijn pentru infrastructura de afaceri (ITI)</t>
  </si>
  <si>
    <t>Apel P2/ 1.3 - Sprijin pentru intreprinderile de tip spin-off si spin-out si a start-upurilor (ITI)</t>
  </si>
  <si>
    <t>Apel P2/ 4.1 Masuri de crestere a capacitatii AJOFM (ITI)</t>
  </si>
  <si>
    <t>Apel P2/ 4.2 Sprijin integrat pentru adaptarea la schimbare a lucrătorilor pentru recoversie profesionala, servicii de acompaniere si ocupare, stimularea angajatorilor (ITI)</t>
  </si>
  <si>
    <t>Apel P2/ 5.1 - Energie regenerabilă pentru gospodării (ITI)</t>
  </si>
  <si>
    <t>Apel P2/ 5.2 - Investitii in dezvoltarea de capacitati de mici dimensiuni de productie, transport si stocare de energie RES pentrut consum propriu (ITI)</t>
  </si>
  <si>
    <t>Apel P2/ 6 - Transport public (ITI)</t>
  </si>
  <si>
    <t>Apel P2/ 7 - Investitii in remedierea sau decontaminarea si reconversia siturilor contaminate sau a unor imobile industriale dezafectate (ITI)</t>
  </si>
  <si>
    <t>Apel P3/ 2 - Sprijn pentru infrastructura de afaceri</t>
  </si>
  <si>
    <t>Apel P3/ 1.3 - Sprijin pentru intreprinderile de tip spin-off si spin-out si a start-upurilor</t>
  </si>
  <si>
    <t>Sprijin de până la 200.000 EUR pentru creșterea durabilă și crearea de locuri de muncă în Județul Dolj</t>
  </si>
  <si>
    <t>Apel P3/ 4.1 Masuri de crestere a capacitatii AJOFM</t>
  </si>
  <si>
    <t>Apel P3/ 4.2 Sprijin integrat pentru adaptarea la schimbare a lucrătorilor pentru recoversie profesionala, servicii de acompaniere si ocupare, stimularea angajatorilor</t>
  </si>
  <si>
    <t>Apel P3/ 5.1 - Energie regenerabilă pentru gospodării</t>
  </si>
  <si>
    <t xml:space="preserve">Apel P3/ 5.2 - Investitii in dezvoltarea de capacitati de mici dimensiuni de productie, transport si stocare de energie RES pentrut consum propriu </t>
  </si>
  <si>
    <t>Apel P3/ 6 - Transport public</t>
  </si>
  <si>
    <t>Apel P3/ 7 - Investitii in remedierea sau decontaminarea si reconversia siturilor contaminate sau a unor imobile industriale dezafectate</t>
  </si>
  <si>
    <t>Apel P4/ 2 - Sprijn pentru infrastructura de afaceri</t>
  </si>
  <si>
    <t>Apel P4/ 1.3 - Sprijin pentru intreprinderile de tip spin-off si spin-out si a start-upurilor</t>
  </si>
  <si>
    <t>Sprijin de până la 200.000 EUR pentru creșterea durabilă și crearea de locuri de muncă în Județul Galați</t>
  </si>
  <si>
    <t>Apel P4/ 4.1 Masuri de crestere a capacitatii AJOFM</t>
  </si>
  <si>
    <t>Apel P4/ 4.2 Sprijin integrat pentru adaptarea la schimbare a lucrătorilor pentru recoversie profesionala, servicii de acompaniere si ocupare, stimularea angajatorilor</t>
  </si>
  <si>
    <t>Apel P4/ 5.1 - Energie regenerabilă pentru gospodării</t>
  </si>
  <si>
    <t xml:space="preserve">Apel P4/ 5.2 - Investitii in dezvoltarea de capacitati de mici dimensiuni de productie, transport si stocare de energie RES pentrut consum propriu </t>
  </si>
  <si>
    <t>Apel P4/ 6 - Transport public</t>
  </si>
  <si>
    <t>Apel P4/ 7 - Investitii in remedierea sau decontaminarea si reconversia siturilor contaminate sau a unor imobile industriale dezafectate</t>
  </si>
  <si>
    <t xml:space="preserve">Apel P4/ 8.1 - Investitii unitati mari de productie in domenii selectate </t>
  </si>
  <si>
    <t>Investiție de reducere a emisiilor producției de oțel</t>
  </si>
  <si>
    <t>întreprinderi mari</t>
  </si>
  <si>
    <t xml:space="preserve">Apel P4/ 8.2 - Investitii unitati mari de productie in domenii selectate </t>
  </si>
  <si>
    <t>Investiții productive în întreprinderi mari</t>
  </si>
  <si>
    <t>Apel competitiv, cu depunere la termen</t>
  </si>
  <si>
    <t>Apel P5/ 2 - Sprijn pentru infrastructura de afaceri</t>
  </si>
  <si>
    <t>Apel 5/ 1.3 - Sprijin pentru intreprinderile de tip spin-off si spin-out si a start-upurilor</t>
  </si>
  <si>
    <t>Sprijin de până la 200.000 EUR pentru creșterea durabilă și crearea de locuri de muncă în Județul Prahova</t>
  </si>
  <si>
    <t>Apel P5/ 4.1 Masuri de crestere a capacitatii AJOFM</t>
  </si>
  <si>
    <t>Apel P5/ 4.2 Sprijin integrat pentru adaptarea la schimbare a lucrătorilor pentru recoversie profesionala, servicii de acompaniere si ocupare, stimularea angajatorilor</t>
  </si>
  <si>
    <t>Apel P5/ 5.1 - Energie regenerabilă pentru gospodării</t>
  </si>
  <si>
    <t xml:space="preserve">Apel P5/ 5.2 - Investitii in dezvoltarea de capacitati de mici dimensiuni de productie, transport si stocare de energie RES pentrut consum propriu </t>
  </si>
  <si>
    <t>Apel P5/ 6 - Transport public</t>
  </si>
  <si>
    <t>Apel P5/ 7 - Investitii in remedierea sau decontaminarea si reconversia siturilor contaminate sau a unor imobile industriale dezafectate</t>
  </si>
  <si>
    <t>Apel P6/ 2 - Sprijn pentru infrastructura de afaceri</t>
  </si>
  <si>
    <t>Apel P6/ 1.3 - Sprijin pentru intreprinderile de tip spin-off si spin-out si a start-upurilor</t>
  </si>
  <si>
    <t>Sprijin de până la 200.000 EUR pentru creșterea durabilă și crearea de locuri de muncă în Județul Mureș</t>
  </si>
  <si>
    <t>Apel P6/ 4.1 Masuri de crestere a capacitatii AJOFM</t>
  </si>
  <si>
    <t>Apel P6/ 4.2 Sprijin integrat pentru adaptarea la schimbare a lucrătorilor pentru recoversie profesionala, servicii de acompaniere si ocupare, stimularea angajatorilor</t>
  </si>
  <si>
    <t>Apel P6/ 5.1 - Energie regenerabilă pentru gospodării</t>
  </si>
  <si>
    <t xml:space="preserve">Apel P6/ 5.2 - Investitii in dezvoltarea de capacitati de mici dimensiuni de productie, transport si stocare de energie RES pentrut consum propriu </t>
  </si>
  <si>
    <t>Apel P6/ 6 - Transport public</t>
  </si>
  <si>
    <t>Apel P6/ 7 - Investitii in remedierea sau decontaminarea si reconversia siturilor contaminate sau a unor imobile industriale dezafectate</t>
  </si>
  <si>
    <t xml:space="preserve">Apel P6/ 8 - Investitii unitati mari de productie in domenii selectate </t>
  </si>
  <si>
    <t>Investiție pentru reducerea substanțială a emisiilor ETS aferente producției de fertilizanți chimici</t>
  </si>
  <si>
    <t>Asistență tehnică</t>
  </si>
  <si>
    <t>Apel P7/ 9 - Măsuri de  asistență tehnică</t>
  </si>
  <si>
    <t>Măsuri de sprijin pentru activitatea de coordonare, gestionare și control al fondurilor, precum și facilitarea implementării, monitorizării, comunicării și vizibilității PTJ.</t>
  </si>
  <si>
    <t>Locație AM/OI</t>
  </si>
  <si>
    <t>AM/OI</t>
  </si>
  <si>
    <t>LDR</t>
  </si>
  <si>
    <t>FSE+</t>
  </si>
  <si>
    <t>Regiunea Nord-Est</t>
  </si>
  <si>
    <t>Activitati CDI in colaborare cu IMM si investitii in organizatiile CDI publice si universitati, orientate spre nevoile identificate in procesul de descoperire antreprenoriala regional</t>
  </si>
  <si>
    <t>Dezvoltarea activitatii CDI orientata spre nevoile pietii si vor conduce proiecte CDI in colaborare cu mediul privat, cu sanse sporite de comercializare a rezultatelor acestora</t>
  </si>
  <si>
    <t>Proiecte de CDI si investitii in IMM, necesare pentru dezvoltarea de produse si procese inovative</t>
  </si>
  <si>
    <t>Dezvoltarea capacitatii de inovare a IMM</t>
  </si>
  <si>
    <t>Investitii pentru modernizarea microintreprinderilor  - APEL 1</t>
  </si>
  <si>
    <t>Imbunatatirea semnificativa a capacitatii tehnice si organizationale de a gestiona dezvoltarea de produse si servicii</t>
  </si>
  <si>
    <t xml:space="preserve">Economie circulară </t>
  </si>
  <si>
    <t>Proiecte ale start-up si spin-off pentru dezvoltarea, validarea si lansarea pe piata a unui produs minim viabil (MVP)</t>
  </si>
  <si>
    <t>Sprijinirea startup-uri si spin-off-uri pentru a dezvolta un produs care include un set minimal de functionalitati cheie ce permit lansarea pe piata a conceptului la care se lucreaza intr-un timp cat mai scurt cu eforturi si costuri minime</t>
  </si>
  <si>
    <t>Transformarea digitală a IMM-urilor orientată către creșterea intensității digitale - Apel 1</t>
  </si>
  <si>
    <t>Valorificarea avantajelor digitalizării, în beneficiul companiilor</t>
  </si>
  <si>
    <t>Investitii in cladirile publice in vederea cresterii eficientei energetice inclusiv, dupa caz, masuri de consolidare structurala, in functie de nivelul de expunere si vulnerabilitate la riscurile identificate - Municipii resedinta de judet si Consilii judetene (alocari predefinite)</t>
  </si>
  <si>
    <t>Investitii in cladirile publice in vederea cresterii eficientei energetice inclusiv, dupa caz, masuri de consolidare structurala, in functie de nivelul de expunere si vulnerabilitate la riscurile identificate - Municipii si orase pentru strategiile selectate la apelul de strategii aferent PI 7</t>
  </si>
  <si>
    <t>Calitatea aerului</t>
  </si>
  <si>
    <t xml:space="preserve">Investitii care promoveaza infrastructura verde in zonele urbane, modernizarea si extinderea spatiilor verzi, inclusiv prin reconversia functionala a spatiilor urbane degradate, a terenurilor virane degradate/neutilizate/abandonate, cat si amenajari de paduri-parc - Municipii resedinta de judet </t>
  </si>
  <si>
    <t xml:space="preserve">Cresterea infrastructurii verzi in zonele urbane </t>
  </si>
  <si>
    <t>Promovarea mobilitatii urbane multimodale sustenabile - Municipii resedinta de judet</t>
  </si>
  <si>
    <t>Promovarea mobilității urbane multimodale sustenabile</t>
  </si>
  <si>
    <t>Promovarea mobilitatii urbane multimodale sustenabile - Municipii si orase pentru strategiile selectate la apelul de strategii aferent PI 7</t>
  </si>
  <si>
    <t>Dezvoltarea unei mobilități naționale, regionale si locale durabile, reziliente in fata schimbărilor climatice, inteligente si intermodale, inclusiv îmbunătățirea accesului la TEN-T si a mobilității transfrontaliere</t>
  </si>
  <si>
    <t>Dezvoltarea și ameliorarea unei mobilități naționale, regionale și locale sustenabile</t>
  </si>
  <si>
    <t>Dezvoltarea infrastructurii educationale pentru invatamant timpuriu (anteprescolar si prescolar), invatamant primar si gimnazial, invatamant secundar superior, filiera teoretica, filiera vocationala si tehnologica si invatamant profesional, inclusiv cel dual- Municipii resedinta de judet</t>
  </si>
  <si>
    <t>Îmbunătățirea accesului la servicii favorabile incluziunii și de calitate în educație</t>
  </si>
  <si>
    <t>Dezvoltarea infrastructurii educationale pentru invatamant timpuriu (anteprescolar si prescolar), invatamant primar si gimnazial, invatamant secundar superior, filiera teoretica, filiera vocationala si tehnologica si invatamant profesional, inclusiv cel dual - Municipii si orase pentru strategiile selectate la apelul de strategii aferent PI 7</t>
  </si>
  <si>
    <t>Dezvoltarea infrastructurii de invatamant universitar</t>
  </si>
  <si>
    <t>Favorizarea dezvoltarii integrate sociale, economice si de mediu la nivel local si a patrimoniului cultural, turismului si securitatii in zonele urbane - Municipii resedinta de judet</t>
  </si>
  <si>
    <t>Dezvoltare urbana, regenerare urbana, dezvoltare a turismului
sustenabil si culturii</t>
  </si>
  <si>
    <t>Favorizarea dezvoltarii integrate sociale, economice si de mediu la nivel local si a patrimoniului cultural, turismului si securitatii in zonele urbane - Municipii si orase (selectie strategii aferente)</t>
  </si>
  <si>
    <t>a) Proof of concept</t>
  </si>
  <si>
    <t xml:space="preserve">Regiunea Sud-Est 
</t>
  </si>
  <si>
    <t xml:space="preserve">b) Susținerea activităților de cercetare și inovare </t>
  </si>
  <si>
    <t>Sprijinirea transferului tehnologic in vederea cresterii gradului de inovare a întreprinderilor</t>
  </si>
  <si>
    <t>Digitalizarea IMM-urilor din Regiunea Sud-Est</t>
  </si>
  <si>
    <t>Digitalizarea IMM-urilor din ITI Delta Dunarii</t>
  </si>
  <si>
    <t>Digitalizarea serviciilor publice la nivelul Regiunii de Sud-Est - Centrul Regional de Date Sud-Est</t>
  </si>
  <si>
    <t>Sprijinirea companiilor prin intermediul infrastructurilor suport de afaceri  - firme incubate</t>
  </si>
  <si>
    <t>Sprijinirea companiilor prin intermediul infrastructurilor suport de afaceri  - parcuri industriale</t>
  </si>
  <si>
    <t>Sprijinirea dezvoltarii microintreprinderilor</t>
  </si>
  <si>
    <t>Microîntreprinderi din mediul urban</t>
  </si>
  <si>
    <t>Sprijin pentru inovarea si cresterea competitivitatii IMM-urilor</t>
  </si>
  <si>
    <t>Sprijinirea dezvoltarii microintreprinderilor din   ITI Delta Dunarii</t>
  </si>
  <si>
    <t>Sprijin pentru inovarea si cresterea competitivitatii IMM-urilor din ITI Delta Dunarii</t>
  </si>
  <si>
    <t>Cresterea competitivitatii IMM-urilor prin sustinerea clusterelor</t>
  </si>
  <si>
    <t>Capital uman pentru piața muncii</t>
  </si>
  <si>
    <t>Dezvoltarea competențelor pentru specializare inteligentă și antreprenoriat</t>
  </si>
  <si>
    <t>Sprijinirea eficientei energetice in cladiri rezidențiale</t>
  </si>
  <si>
    <t>Sprijinirea eficientei energetice in cladiri publice, inclusiv a celor cu statut de monument istoric</t>
  </si>
  <si>
    <t>Sprijinirea eficientei energetice in cladiri rezidențiale din ITI Delta Dunarii</t>
  </si>
  <si>
    <t>Sprijinirea eficientei energetice in cladiri publice, inclusiv a celor cu statut de monument istoric in   ITI Delta Dunarii</t>
  </si>
  <si>
    <t xml:space="preserve">Managementul riscurilor și dezastrelor </t>
  </si>
  <si>
    <t>Consolidarea clădirilor aflate în risc seismic major</t>
  </si>
  <si>
    <t>Dezvoltarea de perdele forestiere de-a lungul drumurilor județene</t>
  </si>
  <si>
    <t>Dezvoltarea de perdele forestiere de-a lungul drumurilor județene in ITI Delta Dunarii</t>
  </si>
  <si>
    <t>Sprijin pentru dezvoltarea infrastructurii verzi in municipii resedinta de judet</t>
  </si>
  <si>
    <t>Sprijin pentru dezvoltarea infrastructurii verzi in municipii</t>
  </si>
  <si>
    <t>Sprijin pentru dezvoltarea infrastructurii verzi in orase</t>
  </si>
  <si>
    <t>Sprijin pentru dezvoltarea infrastructurii  verzi ubane din ITI Delta Dunarii</t>
  </si>
  <si>
    <t>Sprijin pentru dezvoltarea infrastructurii verzi în siturile Natura 2000</t>
  </si>
  <si>
    <t>Reducerea emisiilor de carbon in municipiile resedinta de judet bazata pe planurile de mobilitate urbana durabilă</t>
  </si>
  <si>
    <t>Reducerea emisiilor de carbon in municipii bazata pe planurile de mobilitate urbana durabilă</t>
  </si>
  <si>
    <t>Reducerea emisiilor de carbon in orase bazata pe planurile de mobilitate urbana durabilă</t>
  </si>
  <si>
    <t>Reducerea emisiilor de carbon in zonele urbane din   ITI Delta Dunarii bazata pe planurile de mobilitate urbana durabilă</t>
  </si>
  <si>
    <t>Reabilitărea și modernizarea infrastructurii rutiere de importanță regională pentru asigurarea conectivității la rețeaua TEN-T</t>
  </si>
  <si>
    <t xml:space="preserve">Instalarea de puncte de realimentare/ reîncărcare pentru vehicule electrice pe traseele drumurilor județene </t>
  </si>
  <si>
    <t>Reabilitărea și modernizarea infrastructurii rutiere din ITI Delta Dunarii pentru asigurarea conectivității la rețeaua TEN-T</t>
  </si>
  <si>
    <t>Sprijinirea dezvoltarii infrastructurii educationale - invatamantul prescolar</t>
  </si>
  <si>
    <t>Sprijinirea dezvoltarii infrastructurii educationale - invatamantul prescolar, in   ITI Delta Dunarii</t>
  </si>
  <si>
    <t>Sprijinirea dezvoltarii infrastructurii educationale - invatamantul primar și secundar</t>
  </si>
  <si>
    <t>Sprijinirea dezvoltarii infrastructurii educationale - invatamantul primar și secundar, in ITI Delta Dunarii</t>
  </si>
  <si>
    <t>Sprijinirea dezvoltarii infrastructurii educationale - invatamantul profesional si tehnic</t>
  </si>
  <si>
    <t>Sprijinirea dezvoltarii infrastructurii educationale - invatamantul profesional si tehnic, in   ITI Delta Dunarii</t>
  </si>
  <si>
    <t>Sprijinirea dezvoltarii infrastructurii educationale - invatamantul universitar</t>
  </si>
  <si>
    <t>Sprijinirea dezvoltarii infrastructurii taberelor școlare / centrelor de agrement pentru copii și tineri</t>
  </si>
  <si>
    <t>Autorități publice centrale</t>
  </si>
  <si>
    <t>Sprijin pentru proiecte în domeniul tehnologiilor avansate si crearea de hub-uri de inovare și transfer tehnologic în domenii prioritare, în cadrul Acțiunii 1.2</t>
  </si>
  <si>
    <t>Sprijin pentru proiecte în domeniul tehnologiilor avansate prin crearea de hub-uri de inovare în domenii de interes strategic</t>
  </si>
  <si>
    <t>Sprijin pentru proiecte de sinergii cu actiunile Horizon Europe si alte programe europene în cadrul Acțiunii 1.3</t>
  </si>
  <si>
    <t>Integrarea ecosistemului național CDI în Spațiul de Cercetare European şi internaţional</t>
  </si>
  <si>
    <t>on going</t>
  </si>
  <si>
    <t xml:space="preserve">Sprijin pentru proiecte de CDI pentru consortii tematice intre parteneri publici- privati  în cadrul Acțiunii 1.1 </t>
  </si>
  <si>
    <t xml:space="preserve">Creșterea gradului de colaborare public-privat (organizațiile de cercetare și IMM)
</t>
  </si>
  <si>
    <t xml:space="preserve">Sprijin pentru actorii din sistemul CDI care să asigure transferul de cunoștințe pentru trecerea rezultatelor C&amp;I în piață în cadrul Acțiunii 1.1 </t>
  </si>
  <si>
    <t>Sprijin pentru Proiecte tehnologice inovative în cadrul Acțiunii 1.1</t>
  </si>
  <si>
    <t>Creșterea gradului de colaborare public-privat (organizațiile de cercetare și IMM)</t>
  </si>
  <si>
    <t>Sprijin pentru dezvoltarea competențelor și consolidarea capacității actorilor din sectorul CDI în cadrul Acțiunii 1.4</t>
  </si>
  <si>
    <t>Dezvoltarea competențelor și consolidarea capacității actorilor din domeniul CDI în vederea asigurării creșterii competitivității</t>
  </si>
  <si>
    <t>Întreprinderi nou înființate</t>
  </si>
  <si>
    <t>OP1, OS1</t>
  </si>
  <si>
    <t>2.2.1 E-guv în administrația/instituțiile publice - Servicii publice destinate cetățenilor și/sau firmelor identificate în CSP gestionat de ADR și/sau în concordață cu Politica eGuv</t>
  </si>
  <si>
    <t>Se va asigura optimizarea (inclusiv prin tehnologii Big Data) a infrastructurilor tehnologice și a proceselor (inclusiv asigurarea securității cibernetice). Se va finanța cu prioritate, în funcție de gradul de maturitate și de numărul de utilizatori vizați, acele proiecte cu soluții de tip cloud ready sau cloud nativ, inclusiv servicii pentru autorități, instituții, mediu academic care să sprijine activitatea curentă.</t>
  </si>
  <si>
    <t>OP1, OS2</t>
  </si>
  <si>
    <t>Autorități/Instituții centrale publice</t>
  </si>
  <si>
    <t>2.2.1 E-guv în administrația/instituțiile publice - Creșterea nivelului de interoperabilitate al sistemelor informatice din administrația publică (AP) prin crearea unui sistem standardizat, interconectat și digital, încurajând reutilizarea informațiilor și a serviciilor</t>
  </si>
  <si>
    <t>Se va dezvolta un ecosistem standardizat, interconectat digital, promovând reutilizarea informațiilor/datelor/serviciilor din diferite surse prin agregarea de servicii pentru a permite implementarea tranzacțiilor transfrontaliere, intersectoriale sau instituțiile AP.</t>
  </si>
  <si>
    <t>2.2.1 E-guv în administrația/instituțiile publice - Dezvoltarea de platforme informatice alimentate cu datele generate de administrația publică – Open Data - (Directiva 2019/1024, PSI și Legea nr. 179/2022) în vederea punerii la dispoziția publicului și a reutilizării.</t>
  </si>
  <si>
    <t>Se finanțează dezvoltările suplimentare necesare platformei naționale de date publice (data.gov.ro) pentru implementarea cerințelor Directivei PSI prin adăugarea de noi funcționalități, etc.</t>
  </si>
  <si>
    <t>2.2.2 Digitalizarea în educație - Dezvoltarea managementului școlarității prin intermediul unor platforme digitale integrate</t>
  </si>
  <si>
    <t>baze de date unitar dezvoltate necesare sistemului educațional, realizarea catalogului electronic la nivel național, organizarea/desfășurarea concursurilor/examenelor naționale din învățământul preuniversitar, identificarea/centralizarea necesităților la nivelul fiecărei instituții de învățământ preuniversitar din perspectiva managementului școlarități.</t>
  </si>
  <si>
    <t>Ministerul Educației</t>
  </si>
  <si>
    <t>2.2.2 Digitalizarea în educație - Creșterea accesului la învățământul superior prin digitalizarea portofoliului educațional al studenților</t>
  </si>
  <si>
    <t>Se va realiza și prin interconectarea nevoilor pieței muncii cu oferta educațională și de cercetare ce poate fi susținută de învățământul superior prin intermediul doctoranzilor și masteranzilor. Baza de date va fi dezvoltată ca agregare de resurse din multiple platforme care gestionează elemente legate de profilul educațional al studenților.</t>
  </si>
  <si>
    <t>2.2.3 Digitalizarea în cultură - Realizarea unei platforme naționale comune pentru furnizarea de servicii publice digitale în domeniul patrimoniului cultural</t>
  </si>
  <si>
    <t>Digitalizarea patrimoniului și furnizarea de informații digitale sprijină publicul să poată accesa, descoperi, explora și aprecia bunurile culturale. Aceasta poate deveni un factor activator decisiv și o sursă pentru antreprenori de a inova și de a utiliza resursele existente într-un mod mai eficient pentru dezvoltare de noi servicii și produse în diverse sectoare, inclusiv turism.</t>
  </si>
  <si>
    <t>Ministerul Culturii</t>
  </si>
  <si>
    <t xml:space="preserve">2.3.1 Dezvoltarea de produse și procese digitale pentru administrația publică folosind tehnologii avansate </t>
  </si>
  <si>
    <t>dezvoltarea prin testare de produse/procese digitale și C&amp;I să contribuie la includerea și adoptarea de tehnologii avansate la nivelul sistemelor administrației publice ce gestionează baze de date mari (structurate și nestructurate).</t>
  </si>
  <si>
    <t>2.3.2 Tehnologii avansate de Securitate cibernetică</t>
  </si>
  <si>
    <t xml:space="preserve"> Dezvoltarea unei platforme utilizând CDI și tehnologii avansate de detecție și analiză malware de ultimă generație. Dezvoltarea unei soluții antivirus ce va utiliza metode avansate de detecție a aplicațiilor malware bazate pe algoritmi de inteligență artificială pentru a preveni atacurile cu aplicații malware de tip virus, spyware, trojan horses, worms, adware, rootkits</t>
  </si>
  <si>
    <t>Cyberint</t>
  </si>
  <si>
    <t>2.4 Digitalizarea IMM-urilor realizată prin Huburi de Inovare Digitala Europene (EDIH)</t>
  </si>
  <si>
    <t>EDIH vor fi sprijinite în sinergie cu Programul Europa Digitală, care va finanța 50 % din costurile eligibile. Acțiunea va permite furnizarea de servicii IMM, Autorităților Publice Locale (APL) și altor instituții, pentru a aborda provocările digitale și pentru a îmbunătăți procesele de afaceri/producție, produsele/serviciile care utilizează tehnologii digitale.</t>
  </si>
  <si>
    <t>EDIH selectate de DEP</t>
  </si>
  <si>
    <t xml:space="preserve"> 3.1 - Creșterea rolului culturii în societate prin valorificarea avantajelor digitalizării - Dezvoltarea de conținut digital despre patrimoniu pentru valorizarea culturii în scopul dezvoltării sustenabile locale și incluziunii sociale</t>
  </si>
  <si>
    <t>Dezvoltarea de conținut digital despre patrimoniu pentru valorizarea culturii în scopul dezvoltării sustenabile locale și incluziunii sociale</t>
  </si>
  <si>
    <t xml:space="preserve"> 3.1 - Creșterea rolului culturii în societate prin valorificarea avantajelor digitalizării - Promovarea dezvoltării economice și sociale prin digitalizarea arhivelor culturale</t>
  </si>
  <si>
    <t>Digitalizarea și arhivarea digitală a colecțiilor culturale (e.g. cărți, manuscrise, publicații de tezaur ale instituțiilor de cult organizate conform Legii 486/2006 și ale Academiei Române), inclusiv cinematografice și muzicale (e.g. Arhiva Națională de Film), va îmbunătăți accesul la cultură, atrăgând noi audiențe.</t>
  </si>
  <si>
    <t>Ministerul Culturii, instituțiile de cult organizate conform Legii 486/2006, Academia Română) inclusiv instituțiile cinematografice și muzicale</t>
  </si>
  <si>
    <t xml:space="preserve"> 3.1 - Creșterea rolului culturii în societate prin valorificarea avantajelor digitalizării - Promovarea dezvoltării economice și sociale prin digitalizarea arhivelor culturale - Creșterea consumului de carte și mobilizarea de noi audiențe prin utilizarea instrumentelor digitale</t>
  </si>
  <si>
    <t>Creșterea consumului de carte și mobilizarea de noi audiențe prin utilizarea instrumentelor digitale</t>
  </si>
  <si>
    <t xml:space="preserve">TOTAL PR </t>
  </si>
  <si>
    <t>Sprijin pentru digitalizarea administrației publice prin soluții digitale inovative și aplicații de tip smart city.</t>
  </si>
  <si>
    <t>Valorificarea avantajelor digitalizării, în beneficiul cetățenilor, al companiilor, al organizațiilor de
cercetare și al autorităților publice</t>
  </si>
  <si>
    <t>Cresterea eficienței energetice în cladirile rezidențiale</t>
  </si>
  <si>
    <t>Promovarea măsurilor de eficiență energetică și reducerea emisiilor de gaze cu efect de seră;</t>
  </si>
  <si>
    <t xml:space="preserve">Cresterea eficienței energetice în clădirile publice </t>
  </si>
  <si>
    <t>Actiuni pilot cladiri eficiente energetic</t>
  </si>
  <si>
    <t>Reducerea numarului clădirilor publice cu risc seismic</t>
  </si>
  <si>
    <t>Promovarea adaptării la schimbările climatice, a prevenirii riscurilor de dezastre și a rezilienței, ținând seama de abordările
ecosistemice</t>
  </si>
  <si>
    <t>Crearea, îmbunătățirea, extinderea spațiilor și infrastructurilor verzi</t>
  </si>
  <si>
    <t>Creșterea protecției și conservării naturii, a biodiversității și a infrastructurii verzi, inclusiv în zonele urbane, precum și
reducerea tuturor formelor de poluare;</t>
  </si>
  <si>
    <t xml:space="preserve">Promovarea mobilității urbane multimodale sustenabile, ca parte a tranziției către o economie cu zero emisii de dioxid de carbon - ghid unic </t>
  </si>
  <si>
    <t xml:space="preserve">Promovarea mobilității urbane multimodale sustenabile, ca parte a tranziției către o economie cu zero emisii de dioxid de
carbon </t>
  </si>
  <si>
    <t>Infrastructura rutiera judeteana complementara TEN T</t>
  </si>
  <si>
    <t>Dezvoltarea și ameliorarea unei mobilități naționale, regionale și locale sustenabile, reziliente la schimbările climatice,
inteligente și intermodale, inclusiv îmbunătățirea accesului la TEN-T și a mobilității transfrontaliere</t>
  </si>
  <si>
    <t>Cresterea sigurantei rutiere</t>
  </si>
  <si>
    <t>Cresterea accesibilitatii prin multimodalitate</t>
  </si>
  <si>
    <t>Infrastructura educationala locala- infrastructura prescolara</t>
  </si>
  <si>
    <t>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t>
  </si>
  <si>
    <t>Infrastructura educationala locala- infrastructura scolara/preuniversitara</t>
  </si>
  <si>
    <t>Infrastuctura educationala pentru invatamantul superior</t>
  </si>
  <si>
    <t>Cultură</t>
  </si>
  <si>
    <t>Promovarea dezvoltării integrate și incluzive în domeniul social, economic și al mediului, precum și a culturii, a
patrimoniului natural, a turismului sustenabil și a securității în zonele urbane</t>
  </si>
  <si>
    <t>Ghid unic proiecte destinate dezvoltarii integrate in zone nonurbane</t>
  </si>
  <si>
    <t>1.1. Sprijin pentru dezvoltarea unui model conceptual inovativ  - Proof of Concept</t>
  </si>
  <si>
    <t>OP1 - OS (i) Dezvoltarea și creșterea capacităților de cercetare și inovare și adoptarea tehnologiilor avansate</t>
  </si>
  <si>
    <t xml:space="preserve">1.5. Dezvoltarea și operaționalizarea Parcului Științific și Tehnologic „Măgurele Science Park”  </t>
  </si>
  <si>
    <t>1.6 Sprijin pentru atingerea unei intensități digitale ridicate în IMM</t>
  </si>
  <si>
    <t>OP1 - OS (ii) Valorificarea avantajelor digitalizării, în beneficiul cetățenilor, al companiilor, al organizațiilor de cercetare și al autorităților publice</t>
  </si>
  <si>
    <t>1.7 Sprijin pentru transformarea digitală avansată a IMM</t>
  </si>
  <si>
    <t>1.8 Sprijin pentru creșterea durabilă și modernizarea tehnologică a microîntreprinderilor</t>
  </si>
  <si>
    <t>OP1 - OS (iii) Intensificarea creșterii durabile și a competitivității IMM-urilor și crearea de locuri de muncă în cadrul IMM-urilor, inclusiv prin investiții productive;</t>
  </si>
  <si>
    <t>1.9 Sprijin pentru creșterea competitivității IMM prin instrumente financiare</t>
  </si>
  <si>
    <t>1.10 Sprijinirea antreprenoriatului prin dezvoltarea incubatoarelor de afaceri</t>
  </si>
  <si>
    <t>111. Proiecte din domenii de specializare inteligentă (cercetare) pentru întreprinderi</t>
  </si>
  <si>
    <t>Dezvoltarea structurilor CDI în cadrul întreprinderilor și valorificarea rezultatelor în piață (proiecte CDI&amp;transfer în piață)</t>
  </si>
  <si>
    <t>Regiunea Nord-Vest</t>
  </si>
  <si>
    <t>112. Sprijin pentru întreprinderi nou înființate inovatoare</t>
  </si>
  <si>
    <t xml:space="preserve">Dezvoltarea structurilor CDI în întreprinderi nou înființate inovatoare </t>
  </si>
  <si>
    <t>Dezvoltarea ecosistemului de transfer tehnologic</t>
  </si>
  <si>
    <t>Sprijinirea organizațiilor publice de cercetare pentru cercetare in colaborare</t>
  </si>
  <si>
    <t>Creșterea competitivității IMM-urilor</t>
  </si>
  <si>
    <t>121. Digitalizarea IMM-urilor</t>
  </si>
  <si>
    <t xml:space="preserve">Transformarea digitală a IMM-urilor. </t>
  </si>
  <si>
    <t>131.A. Investiții productive inovatoare pentru microîntreprinderi</t>
  </si>
  <si>
    <t xml:space="preserve">131.B. Investiții productive inovatoare pentru IMM-uri </t>
  </si>
  <si>
    <t>131.F. Internaționalizarea IMM-urilor</t>
  </si>
  <si>
    <t>131.G. Proiecte din domeniile de specializare inteligentă ale Regiunii de Dezvoltare Nord-Vest pentru întreprinderi - punere în producție</t>
  </si>
  <si>
    <t>Sprijinirea ecosistemului antreprenorial regional, încurajarea dezvoltării diferitelor forme specifice de antreprenoriat</t>
  </si>
  <si>
    <t>132.B. Sprijinirea dezvoltării incubatoarelor de afaceri și acordarea de granturi pentru întreprinderile nou înființate incubate</t>
  </si>
  <si>
    <t xml:space="preserve">Dezvoltarea competențelor la nivelul IMM-urilor </t>
  </si>
  <si>
    <t>221. Sprijin pentru realizarea unui Centru de date Regional</t>
  </si>
  <si>
    <t xml:space="preserve">Îmbunătățirea calității serviciilor oferite de administrațiile publice locale prin soluții digitale inovatoare și aplicații de tip smart city. </t>
  </si>
  <si>
    <t>311. Creșterea eficienței energetice în regiune ca parte a investițiilor în sectorul locuințelor</t>
  </si>
  <si>
    <t>Creșterea eficienței energetice în regiune ca parte a investițiilor în sectorul locuințelor</t>
  </si>
  <si>
    <t>312.A. Sprijinirea eficienței energetice în clădirile publice, inclusiv clădiri de patrimoniu</t>
  </si>
  <si>
    <t>Sprijinirea eficienței energetice în clădirile publice, inclusiv clădiri de patrimoniu</t>
  </si>
  <si>
    <t xml:space="preserve">321. Încălzire centralizată în mediul rural </t>
  </si>
  <si>
    <t xml:space="preserve">Promovarea energiei regenerabile în comunitățile rurale </t>
  </si>
  <si>
    <t>371.A. Dezvoltarea unor orașe verzi și îmbunătățirea infrastructurii verzi din zonele urbane – Municipii reședință de județ</t>
  </si>
  <si>
    <t>Dezvoltarea unor orașe verzi și îmbunătățirea infrastructurii verzi din zonele urbane</t>
  </si>
  <si>
    <t>371.B. Dezvoltarea unor orașe verzi și îmbunătățirea infrastructurii verzi din zonele urbane</t>
  </si>
  <si>
    <t>481.A. Utilizarea crescută a transportului public și a altor forme de mobilitate urbană ecologice (Mobilitate urbană) – Municipii reședință de județ</t>
  </si>
  <si>
    <t>Utilizarea crescută a transportului public și a altor forme de mobilitate urbană ecologice</t>
  </si>
  <si>
    <t>481.B. Utilizarea crescută a transportului public și a altor forme de mobilitate urbană ecologice (Mobilitate urbană)</t>
  </si>
  <si>
    <t xml:space="preserve">521. Construirea/reabilitarea legăturilor rutiere secundare către rețeaua rutieră și nodurile TEN-T </t>
  </si>
  <si>
    <t>Construirea/reabilitarea legăturilor rutiere secundare către rețeaua rutieră și nodurile TEN-T</t>
  </si>
  <si>
    <t>522.A. Soluții pentru creșterea siguranței traficului - Investiții în siguranța infrastructurii rutiere</t>
  </si>
  <si>
    <t xml:space="preserve"> Soluții pentru creșterea siguranței traficului (implementarea soluțiilor prevăzute în studiile de trafic, în linie cu Strategia națională pentru siguranța rutieră)</t>
  </si>
  <si>
    <t>522.B. Echipamente pentru creșterea siguranței traficului</t>
  </si>
  <si>
    <t>523. Îmbunătățirea transportului județean de călători</t>
  </si>
  <si>
    <t>Îmbunătățirea transportului județean de călători prin achiziționare de material rulant pentru conectare inter-urbană, contribuind la creșterea calității aerului și reducerea zgomotului</t>
  </si>
  <si>
    <t>621.A. Infrastructura educațională la nivelul educației timpurii – educație antepreșcolară (creșe) și preșcolară (grădinițe)</t>
  </si>
  <si>
    <t>Dezvoltarea infrastructurii educaționale la nivelul educației timpurii și învățământului primar și secundar</t>
  </si>
  <si>
    <t>621.B. Infrastructura educațională pentru învățământul primar și secundar – filiera teoretică și vocațională</t>
  </si>
  <si>
    <t>621.C. Centre de testare orientare profesională</t>
  </si>
  <si>
    <t>622.A. Dezvoltarea infrastructurii educaționale în domeniul învățământului profesional și tehnic (licee tehnologice) inclusiv în sistem dual</t>
  </si>
  <si>
    <t>Dezvoltarea infrastructurii educaționale în domeniul învățământului profesional și tehnic (licee tehnologice)</t>
  </si>
  <si>
    <t>622.B. Dezvoltarea unor centre de educație pentru tineri, în domeniile de specializare inteligentă ale Regiunii de Dezvoltare Nord-Vest</t>
  </si>
  <si>
    <t>623. Dezvoltarea infrastructurii educaționale în învățământul universitar</t>
  </si>
  <si>
    <t>Dezvoltarea infrastructurii educaționale în învățământul universitar</t>
  </si>
  <si>
    <t>661. Dezvoltarea de tabere școlare</t>
  </si>
  <si>
    <t xml:space="preserve">Modernizarea/reabilitarea/dotarea taberelor de elevi și preșcolari </t>
  </si>
  <si>
    <t>711. Conservarea, protecția și valorificarea durabilă și competitivă a patrimoniului cultural și istoric, inclusiv asigurarea și/sau îmbunătățirea accesului către acestea - Urban</t>
  </si>
  <si>
    <t>Conservarea, protecția și valorificarea durabilă și competitivă a patrimoniului cultural și istoric, inclusiv asigurarea și/sau îmbunătățirea accesului către acestea</t>
  </si>
  <si>
    <t>712. Îmbunătățirea infrastructurii de turism, în special în zone care dispun de un potențial turistic valoros, inclusiv îmbunătățirea accesului către resursele și obiectivele turistice - Urban</t>
  </si>
  <si>
    <t xml:space="preserve"> Îmbunătățirea infrastructurii de turism, în special în zone care dispun de un potențial turistic valoros, inclusiv îmbunătățirea accesului către resursele și obiectivele turistice</t>
  </si>
  <si>
    <t>713. Dezvoltarea infrastructurii pentru turismul balnear și balneoclimatic, inclusiv îmbunătățirea accesului către resursele și obiectivele turistice</t>
  </si>
  <si>
    <t>Dezvoltarea infrastructurii pentru turismul balnear și balneoclimatic, inclusiv îmbunătățirea accesului către resursele și obiectivele turistice</t>
  </si>
  <si>
    <t>714.A. Regenerare urbană și securitatea spațiilor publice – Municipii reședință de județ</t>
  </si>
  <si>
    <t>Regenerare urbană și securitatea spațiilor publice</t>
  </si>
  <si>
    <t>714.B. Regenerare urbană și securitatea spațiilor publice</t>
  </si>
  <si>
    <t>714.C Centre multifuncționale</t>
  </si>
  <si>
    <t>DE COMPLETAT!!!</t>
  </si>
  <si>
    <t>721. Conservarea, protecția și valorificarea durabilă și competitivă a patrimoniului cultural și istoric, inclusiv asigurarea și/sau îmbunătățirea accesului către acestea - Rural</t>
  </si>
  <si>
    <t>722. Îmbunătățirea infrastructurii de turism, în special în zone care dispun de un potențial turistic valoros, inclusiv îmbunătățirea accesului către resursele și obiectivele turistice - Rural</t>
  </si>
  <si>
    <t xml:space="preserve">Îmbunătățirea infrastructurii de turism, în special în zone care dispun de un potențial turistic valoros, inclusiv îmbunătățirea accesului către resursele și obiectivele turistice </t>
  </si>
  <si>
    <t>723. Dezvoltarea infrastructurii pentru turismul balnear și balneoclimatic, inclusiv îmbunătățirea accesului către resursele și obiectivele turistice</t>
  </si>
  <si>
    <t>Regiunea Sud-Vest</t>
  </si>
  <si>
    <t>1.b.2. Consolidarea dialogului social și a parteneriatelor pentru ocupare și formare</t>
  </si>
  <si>
    <t xml:space="preserve">Furnizarea de pachete integrate pentru partenerii sociali </t>
  </si>
  <si>
    <t>LDR+MDR</t>
  </si>
  <si>
    <t>Creșterea capacității organizațiilor societății civile</t>
  </si>
  <si>
    <t>•	ONG-uri cu competențe în domeniu</t>
  </si>
  <si>
    <t xml:space="preserve">2.a.3. Activarea potențialului antreprenorial al tinerilor </t>
  </si>
  <si>
    <t xml:space="preserve">Activarea potențialului antreprenorial al tinerilor </t>
  </si>
  <si>
    <t>administratori ai schemelor de antreprenoriat pentru tineri (Instituţii de învăţământ superior publice şi private, acreditate, Şcoli doctorale şi graduale cu personalitate juridică, inclusiv parteneriate intre acestea și sectorul privat/ centre de CDI, Institute/centre de cercetare acreditate, inclusiv institute de cercetare ale Academiei Române, Academia Română, Asociaţii profesionale, Camere de comerţ şi industrie, Instituții și organizații membre ale Pactelor Regionale și Parteneriatelor Locale pentru Ocupare și Incluziune Socială, Furnizori de formare profesională continuă autorizaţi, publici şi privaţi; Organizaţii sindicale şi patronate; Membri ai Comitetelor Sectoriale şi Comitete Sectoriale cu personalitate juridică; ONG-uri)</t>
  </si>
  <si>
    <t>MDR</t>
  </si>
  <si>
    <t xml:space="preserve">3.a.1.2.
</t>
  </si>
  <si>
    <t>Furnizarea de măsuri active în pachete de servicii integrate</t>
  </si>
  <si>
    <t>4.a.2</t>
  </si>
  <si>
    <t>Sprijin pentru dezvoltarea antreprenoriatului în rândul persoanelor aparținând grupului țintă</t>
  </si>
  <si>
    <t>Administratori de grant</t>
  </si>
  <si>
    <t>7.e.4. Măsuri privind flexibilizarea și diversificarea oportunităților de formare și dezvoltare a competențelor cheie ale elevilor</t>
  </si>
  <si>
    <t>Promovarea dezvoltării programelor de studii terțiare de înaltă calitate, flexibile și corelate cu cerințele pieței muncii - STAGII STUDENTI</t>
  </si>
  <si>
    <t xml:space="preserve"> Institutii de invatamant acreditate</t>
  </si>
  <si>
    <t>7.e.5. Promovarea dezvoltării programelor de studii terțiare de înaltă calitate, flexibile și corelate cu cerințele pieței muncii</t>
  </si>
  <si>
    <t>Dezvoltarea și implementarea unor programe universitare</t>
  </si>
  <si>
    <t>8.e.5. Adaptarea serviciilor educaționale adresate elevilor și personalului didactic din ÎPT</t>
  </si>
  <si>
    <t>Adaptarea serviciilor educaționale adresate elevilor și personalului didactic din ÎPT - STAGII DE PRACTICA ELEVI</t>
  </si>
  <si>
    <t xml:space="preserve">	Unități și instituții de învățământ ce oferă servicii educaționale (ÎPT)</t>
  </si>
  <si>
    <t>9.g.4. Implementarea programului „Pachet de bază pentru persoanele fără/cu nivel scăzut de formare”</t>
  </si>
  <si>
    <t>Implementarea programului „Pachet de bază pentru persoanele fără/cu nivel scăzut de formare”</t>
  </si>
  <si>
    <t xml:space="preserve"> furnizori acreditati de servicii de  orientare in cariera si formare profesionala</t>
  </si>
  <si>
    <t>  furnizori acreditati de servicii de  orientare in cariera si formare profesionala</t>
  </si>
  <si>
    <t>9.g.5. Implementarea programului „Ține pasul”</t>
  </si>
  <si>
    <t>Implementarea programului „Ține pasul”</t>
  </si>
  <si>
    <t xml:space="preserve">9.g.8. Sprijinirea sportivilor aflați la final de carieră pentru dobândirea de competențe în vederea reintegrării pe piața muncii </t>
  </si>
  <si>
    <t xml:space="preserve">Sprijinirea sportivilor aflați la final de carieră pentru dobândirea de competențe în vederea reintegrării pe piața muncii </t>
  </si>
  <si>
    <t>Federatiile sportive afiliate COSR/Ministerul Tineretului si Sportului</t>
  </si>
  <si>
    <t>Combaterea sărăciei</t>
  </si>
  <si>
    <t xml:space="preserve"> FSE (k) îmbunătățirea accesului egal și în timp util la servicii de calitate, durabile și accesibile, inclusiv servicii care promovează accesul la locuințe și îngrijire centrată pe persoană, inclusiv asistență medicală; modernizarea sistemelor de protecție socială, inclusiv promovarea accesului la protecție socială, cu un accent deosebit pe copii și grupurile dezavantajate; îmbunătățirea accesibilității, inclusiv pentru persoanele cu dizabilități, a eficacității și rezilienței sistemelor de sănătate și a serviciilor de îngrijire pe termen lung/ Sprijin pregătitor pentru realizarea strategiilor</t>
  </si>
  <si>
    <t>Sprijin pregătitor pentru realizarea strategiilor</t>
  </si>
  <si>
    <t>Grupuri de actiune locala</t>
  </si>
  <si>
    <t>FSE (l) de promovare a integrării sociale a persoanelor expuse riscului de sărăcie sau de excluziune socială, inclusiv a persoanelor celor mai defavorizate și a copiilor</t>
  </si>
  <si>
    <t>Dezvoltare locală plasată sub responsabilitatea comunității  (DLRC Rural)</t>
  </si>
  <si>
    <t>FEDR d (iii) Obiectiv specific -; promovarea incluziunii socio-economice a comunităților marginalizate, a gospodăriilor cu venituri mici și a grupurilor dezavantajate, inclusiv a persoanelor cu nevoi speciale, prin acțiuni integrate, inclusiv locuințe și servicii sociale</t>
  </si>
  <si>
    <t xml:space="preserve">Construirea, inchirierea și reabilitatea/renovarea locuințelor sociale împreună cu măsuri de acompaniere în vederea integrării persoanelor vulnerabile </t>
  </si>
  <si>
    <t>Prioritatea 3 Protejarea dreptului la demnitate socială</t>
  </si>
  <si>
    <t>Asigurarea de granturi (ajutor de minimis) acordat unor înterprinderi sociale de inserție existente pentru dezvoltarea/scalarea acestora</t>
  </si>
  <si>
    <t>Inteprinderi sociale/inteprinderi sociale de insertie</t>
  </si>
  <si>
    <t>Asigurarea de granturi (ajutor de minimis) acordat pentru înființarea de înteprinderi sociale/înteprinderi sociale de inserție în mediul rural</t>
  </si>
  <si>
    <t>Administratori schema de anteprenoriat social</t>
  </si>
  <si>
    <t xml:space="preserve">FSE +(K) + FEDR d (iii) </t>
  </si>
  <si>
    <t>Dezvoltarea de servicii specializate pentru copii cu tulburări de comportament)</t>
  </si>
  <si>
    <t>Furnizori de servicii sociale singuri sau in parteneriat cu autorități publice cu atribuții în domeniu.</t>
  </si>
  <si>
    <t>Centre multifuncționale/sport/cultură destinate copiilor care provin din zone urbane izolate sau defavorizate care să asigure accesul acestora la activități sportive, recreative sau culturale)</t>
  </si>
  <si>
    <t>Furnizori de servicii sociale singuri sau in parteneriat cu actori relevanți (asociatii culturașe/unități de cult/cluburi sportive/asociații sportive/federații sportive etc.)</t>
  </si>
  <si>
    <t>FSE +(K)</t>
  </si>
  <si>
    <t>Furnizori de servicii sociale</t>
  </si>
  <si>
    <t>Servicii comunitare pentru copii și familii în vederea prevenirii separării</t>
  </si>
  <si>
    <t xml:space="preserve">Servicii de sprijin vârstnici vulnerabili afectați de probleme locative </t>
  </si>
  <si>
    <t>Dezvoltarea serviciilor în comunitate prin intermediul serviciilor sociale specifice persoanelor adulte cu dizabilități (masura 7.2)</t>
  </si>
  <si>
    <t>furnizori de servicii sociale publici și privați</t>
  </si>
  <si>
    <t>ONG</t>
  </si>
  <si>
    <t>PDD</t>
  </si>
  <si>
    <t>Apă, apă uzată</t>
  </si>
  <si>
    <t>PDD Finanțarea investițiilor integrate de dezvoltare a sistemelor de apă și apă uzată noi/fazate, laborator</t>
  </si>
  <si>
    <t>finanțare investiții integrate de dezvoltare a sistemelor de apă și apă uzată  noi/fazate, laborator</t>
  </si>
  <si>
    <t>RSO2.5. Promoting access to water and sustainable water management</t>
  </si>
  <si>
    <t>ADI prin OR finanțați prin POS M şi POIM
MMAP/ANAR, MS/Institutul de Sănătate Publică</t>
  </si>
  <si>
    <t>PDD Finanțarea AT și consolidarea capacității administrative a actorilor din sector</t>
  </si>
  <si>
    <t>finanțare AT&amp;ANRSC</t>
  </si>
  <si>
    <t>ADI prin OR finanțați prin POS M şi POIM
Pentru operațiunile de consolidare a capacității administrative a actorilor din sector vor fi eligibili OR, ADI, ARA, FADIDA, ANRSC, MMAP/ANAR, MS (Institutul de Sănătate Publică)</t>
  </si>
  <si>
    <t>PDD Finanțarea operaţiunilor de gestionare a deșeurilor municipale pentru proiecte noi/AT</t>
  </si>
  <si>
    <t>finanțare operaţiuni de gestionare a deșeurilor municipale pentru proiecte noi/AT</t>
  </si>
  <si>
    <t>RSO2.6. Promoting the transition to a circular and resource efficient economy</t>
  </si>
  <si>
    <t>ADI prin Consiliile Județene/Primăria Municipiului Bucureşti/primăriile de sector/MMAP (inclusiv în parteneriat cu alți actori din sector)</t>
  </si>
  <si>
    <t>ADI prin Consiliile Județene/primăriile de sector/MMAP (inclusiv în parteneriat cu alți actori din sector)</t>
  </si>
  <si>
    <t>PDD Finanțarea operaţiunilor privind conservarea biodiversității pentru a îndeplini cerințele directivelor de mediu</t>
  </si>
  <si>
    <t>finanțare operaţiuni privind conservarea biodiversității pentru a îndeplini cerințele directivelor de mediu</t>
  </si>
  <si>
    <t>RSO2.7. Enhancing protection and preservation of nature, biodiversity and green infrastructure, including in urban areas, and reducing all forms of pollution</t>
  </si>
  <si>
    <t>PDD Finanțarea operaţiunilor pentru dotarea RNMCA cu echipamente noi (calitate aer)</t>
  </si>
  <si>
    <t>finanțare operaţiuni pentru dotarea Rețeaua Națională de Monitorizare a Calității Aerului cu echipamente noi (calitate aer)</t>
  </si>
  <si>
    <t>Situri contaminate, inclusiv deșeuri contaminate</t>
  </si>
  <si>
    <t xml:space="preserve">PDD Investigarea preliminară și detaliată a siturilor contaminate </t>
  </si>
  <si>
    <t xml:space="preserve">finanțare investigarea preliminară și detaliată a siturilor contaminate </t>
  </si>
  <si>
    <t>PDD Finanțarea măsurilor de prevenție noi și fazate (managementul principalelor tipuri de risc identificate în PNMRD)</t>
  </si>
  <si>
    <t xml:space="preserve"> măsuri de prevenție noi și fazate (managementul principalelor tipuri de risc identificate în PNMRD - inundații&amp;secetă)</t>
  </si>
  <si>
    <t>RSO2.4. Promoting climate change adaptation and disaster risk prevention, resilience taking into account eco-system based approaches</t>
  </si>
  <si>
    <t>PDD Finanțarea măsurilor de intervenție pentru imbunătățirea sistemului de răspuns la risc</t>
  </si>
  <si>
    <t>măsuri de intervenție pentru imbunătățirea sistemului de răspuns la risc</t>
  </si>
  <si>
    <t>MAI/IGSU și structurile cu atribuţii în managementul situaţiilor de urgenţă şi asigurarea funcţiilor de sprijin, STS</t>
  </si>
  <si>
    <t>PDD Îmbunătățirea eficienței energetice</t>
  </si>
  <si>
    <t>măsuri pentru eficiență energetică</t>
  </si>
  <si>
    <t>RSO2.1. Promoting energy efficiency and reducing greenhouse gas emissions</t>
  </si>
  <si>
    <t xml:space="preserve">PDD Reducerea emisiilor de GES si cresterea eficientei energetice in sistemele de producere a energiei termice </t>
  </si>
  <si>
    <t>măsuri pentru producere energie din surse de energie regenerabilă</t>
  </si>
  <si>
    <t>PDD Eficiență enegetică</t>
  </si>
  <si>
    <t>măsuri pentru creșterea eficienței energetice în sistemele de producere a energie termice</t>
  </si>
  <si>
    <t xml:space="preserve">RSO2.1. Promoting energy efficiency and reducing greenhouse gas emissions 
</t>
  </si>
  <si>
    <t>PDD Promovarea utilizarii surselor de energie regenerabila</t>
  </si>
  <si>
    <t>RSO2.2. Promoting renewable energy in accordance with Renewable Energy Directive (EU) 2018/2001[1], including the sustainability criteria set out therein</t>
  </si>
  <si>
    <t>PDD Sisteme și rețele inteligente de energie</t>
  </si>
  <si>
    <t>RSO2.3. Developing smart energy systems, grids and storage at outside TEN-E</t>
  </si>
  <si>
    <t>Operatori distributie energie electrică/Operator transport energie electrică</t>
  </si>
  <si>
    <t xml:space="preserve">PDD Conversia și modernizarea rețelelor de transport și distribuție a gazelor pentru adăugarea în sistem a gazelor din surse regenerabile și a gazelor cu emisii reduse de carbon </t>
  </si>
  <si>
    <t>Operatori retele distribuție gaze/ Operator de transport gaze/parteneriate între operatori rețele distributie gaze și entități de drept privat care dețin în proprietate rețele de distribuție a gazelor naturale (IMM sau întreprindere mare)</t>
  </si>
  <si>
    <t xml:space="preserve">Dată ESTIMATĂ deschidere apel  </t>
  </si>
  <si>
    <t xml:space="preserve">Dată ESTIMATĂ închidere apel  </t>
  </si>
  <si>
    <t>Obiectivul de Politică 2.8 - Promovarea mobilității urbane multimodale durabile, ca parte a tranziției către o economie cu zero emisii de dioxid de carbon</t>
  </si>
  <si>
    <t>Obiectivul de Politica 3.2 (OP) -  Dezvoltarea și creșterea unei mobilități naționale, regionale și locale durabile, reziliente la schimbările climatice, inteligente și intermodale, inclusiv îmbunătățirea accesului la TEN-T și a mobilității transfrontaliere</t>
  </si>
  <si>
    <t>Dezvoltarea investițiilor în instrastructura navală</t>
  </si>
  <si>
    <t xml:space="preserve">Obiectiv specific - 3.1. Dezvoltarea unei rețele TEN-T, reziliente la schimbările climatice, inteligente, sigure, durabile și intermodale
</t>
  </si>
  <si>
    <t>-</t>
  </si>
  <si>
    <t>Prioritatea 6. Dezvoltarea mobilității sustenabile în nodurile urbane</t>
  </si>
  <si>
    <t>Obiectiv specific 2.8 Promovarea mobilității urbane multimodale durabile, ca parte a tranziției către o economie cu zero emisii de dioxid de carbon</t>
  </si>
  <si>
    <t>Proiecte de Asistență tehnică</t>
  </si>
  <si>
    <t>Prioritati de asistenta tehnica</t>
  </si>
  <si>
    <t>AM PT(DGPET)</t>
  </si>
  <si>
    <t xml:space="preserve">Proiecte de investitii situate pe reteaua secundara TEN-T (inclusiv proiecte fazate din perioada de finantare 2014-2020 si proiecte de sprijin pentru pregatirea documentatiilor economice aferente proiectelor de investitii situate pe reteaua secundara TEN-T) </t>
  </si>
  <si>
    <t xml:space="preserve">Proiecte de investitii situate in afara retelei TEN-T (inclusiv proiecte fazate din perioada de finantare 2014-2020 si proiecte de sprijin pentru pregatirea documentatiilor economice aferente proiectelor de investitii situate in afara retelei TEN-T) </t>
  </si>
  <si>
    <t>Apel de proiecte pentru creșterea siguranței rutiere pe rețeaua TEN-T</t>
  </si>
  <si>
    <t xml:space="preserve">Obiectiv specific - 3.1. Dezvoltarea unei rețele TEN-T, reziliente la schimbările climatice, inteligente, sigure, durabile și intermodale
</t>
  </si>
  <si>
    <t>Apel de proiecte pentru creșterea siguranței rutiere în afara rețelei TEN-T</t>
  </si>
  <si>
    <t>Obiectiv specific - 3.1. Dezvoltarea unei rețele TEN-T, reziliente la schimbările climatice, inteligente, sigure, durabile și intermodale</t>
  </si>
  <si>
    <t>Sprijinirea investitiilor in activitati de cercetare - inovare in microintreprinderi, intreprinderi mici si mijlocii pentru cresterea nivelului de maturitate tehnologica in domeniile de specializare inteligenta</t>
  </si>
  <si>
    <t xml:space="preserve">Dezvoltarea și creșterea capacităților de cercetare și inovare și adoptarea tehnologiilor avansate  </t>
  </si>
  <si>
    <t>Dezvoltarea capacităților de cercetare – dezvoltare - inovare a organizațiilor publice de cercetare, a mediului de afaceri și a autorităților și instituțiilor publice locale/centrale în vederea ridicării nivelului de maturitate tehnologică a proiectelor sau a validării viabilității comerciale a rezultatelor cercetării</t>
  </si>
  <si>
    <t>Dezvoltarea și creșterea capacităților de cercetare și inovare și adoptarea tehnologiilor avansate</t>
  </si>
  <si>
    <t>Dezvoltarea și creșterea capacităților de cercetare și inovare și adoptarea tehnologiilor avansate
prin sprijinirea transferului tehnologic în beneficiul IMM-urilor</t>
  </si>
  <si>
    <t>Valorificarea avantajelor digitalizării, în beneficiul cetățenilor, al organizațiilor de cercetare și al autorităților publice, prin înființarea și operaționalizarea Centrului de Date Regional Sud Muntenia</t>
  </si>
  <si>
    <t>Valorificarea avantajelor digitalizării, în beneficiul cetățenilor, al companiilor, al organizațiilor de cercetare și al autorităților publice/</t>
  </si>
  <si>
    <t>Valorificarea avantajelor digitalizarii, in beneficiul cetatenilor, al organizatiilor de cercetare si al autoritatilor publice, prin investitii in dezvoltarea infrastructurii, serviciilor si echipamentelor IT relevante si necesare</t>
  </si>
  <si>
    <t>Valorificarea avantajelor digitalizării, în beneficiul cetățenilor, al companiilor, al organizațiilor de cercetare și al autorităților publice</t>
  </si>
  <si>
    <t>Intensificarea cresterii durabile si a competitivitatii microintreprinderilor si intreprinderilor mici din regiunea Sud Muntenia</t>
  </si>
  <si>
    <t xml:space="preserve">Intensificarea creșterii durabile și a competitivității IMM-urilor și crearea de locuri de muncă în cadrul IMM-urilor, inclusiv prin investiții productive  </t>
  </si>
  <si>
    <t>Intensificarea cresterii durabile si a competitivitatii microintreprinderilor, intreprinderilor mici si intreprinderilor mijlocii  din regiunea Sud Muntenia</t>
  </si>
  <si>
    <t>Intensificarea creșterii durabile și a competitivității IMM-urilor și crearea de locuri de muncă în cadrul IMM-urilor, inclusiv prin investiții productiv</t>
  </si>
  <si>
    <t>Intensificarea cresterii sustenabile si cresterea competitivitatii prin sprijinirea incubatoarelor de afaceri si a parcurilor industriale</t>
  </si>
  <si>
    <t xml:space="preserve">Intensificarea creșterii durabile și a competitivității IMM-urilor și crearea de locuri de muncă în cadrul IMM-urilor, inclusiv prin investiții productiv   </t>
  </si>
  <si>
    <t>Intensificarea cresterii sustenabile si cresterea competitivitatii prin sprijinirea clustrelor</t>
  </si>
  <si>
    <t xml:space="preserve">Intensificarea creșterii durabile și a competitivității IMM-urilor și crearea de locuri de muncă în cadrul IMM-urilor, inclusiv prin investiții productiv    </t>
  </si>
  <si>
    <t>Promovarea eficienței energetice și reducerea emisiilor de gaze cu efect de seră prin investiții în clădiri publice</t>
  </si>
  <si>
    <t>Promovarea măsurilor de eficiență energetică și reducerea emisiilor de gaze cu efect de seră</t>
  </si>
  <si>
    <t>Promovarea eficientei energetice si educerea emisiilor de gaze cu efect de sera prin investitii in cladiri publice, ale caror documentatii tehnice au fost elaborate in cadrul Contractului de finantare a serviciilor de dezvoltare a proiectelor cu nr. ELENA - 2019-154, finantat din Horizon 2020 Energy Effiency Focus</t>
  </si>
  <si>
    <t>Intensificarea acțiunilor de protecție și conservare a naturii, a biodiversității și a infrastructurii verzi, inclusiv în zonele urbane, precum și reducerea tuturor formelor de poluare prin investitii in infrastructura verde-albastra</t>
  </si>
  <si>
    <t>Sprijin acordat municipiilor, altele decât municipiile reședință de județ, și orașelor, inclusiv zonelor urbane funcționale ale acestora, din regiunea Sud-Muntenia, pentru investiții în operațiuni de mobilitate urbană multimodală sustenabilă</t>
  </si>
  <si>
    <t>Sprijin acordat municipiilor reședință de județ, inclusiv zonelor urbane funcționale ale acestora, din regiunea Sud-Muntenia, pentru investiții în operațiuni de mobilitate urbană multimodală sustenabilă</t>
  </si>
  <si>
    <t>Dezvoltarea și creșterea unei mobilități naționale, regionale și locale durabile, reziliente în fața schimbărilor climatice, inteligente și intermodale, inclusiv îmbunătățirea accesului la TEN-T și a mobilității transfrontaliere prin investiții în reabilitarea, modernizarea, extinderea  reţelei de drumuri judeţene din regiunea Sud-Muntenia</t>
  </si>
  <si>
    <t xml:space="preserve">Dezvoltarea și creșterea unei mobilități naționale, regionale și locale durabile, reziliente în fața schimbărilor climatice, inteligente și intermodale, inclusiv îmbunătățirea accesului la TEN-T și a mobilității transfrontaliere </t>
  </si>
  <si>
    <t>Sprijin acordat învățământului antepreșcolar și preșcolar pentru îmbunătățirea accesului egal la servicii de calitate și incluzive în  educație, inclusiv prin promovarea rezilienței pentru educația și formarea la distanță și online</t>
  </si>
  <si>
    <t>Îmbunătățirea accesului egal la servicii de calitate și inclusive în educație, formare și învățarea pe tot parcursul vieții prin dezvoltarea infrastructurii accesibile, inclusiv prin promovarea rezilienței pentru educația și formarea la distanță și online</t>
  </si>
  <si>
    <t>Sprijin acordat învățământului primar și secundar pentru îmbunătățirea accesului egal la servicii de calitate și incluzive în  educație, inclusiv prin promovarea rezilienței pentru educația și formarea la distanță și online</t>
  </si>
  <si>
    <r>
      <t>Îmbunătățirea accesului egal la servicii de calitate și inclusive în educație, formare și învățarea pe tot parcursul vieții prin dezvoltarea infrastructurii accesibile, inclusiv prin promovarea rezilienței pentru educația și formarea la distanță și online</t>
    </r>
    <r>
      <rPr>
        <sz val="11"/>
        <color rgb="FFFF0000"/>
        <rFont val="Calibri"/>
        <family val="2"/>
        <scheme val="minor"/>
      </rPr>
      <t/>
    </r>
  </si>
  <si>
    <t>Sprijin acordat învățământului profesional, tehnic și educației adulților pentru îmbunătățirea accesului egal la servicii de calitate și incluzive în  educație, inclusiv prin promovarea rezilienței pentru educația și formarea la distanță și online</t>
  </si>
  <si>
    <t>Sprijin acordat municipiilor reședință de județ, inclusiv zonelor urbane funcționale ale acestora, din regiunea Sud-Muntenia, pentru investiții în operațiuni de regenerare urbană</t>
  </si>
  <si>
    <t>Promovarea dezvoltării integrate și incluzive în domeniul social, economic și al mediului, precum și a culturii, patrimoniului natural, a turismului durabil și a securității în zonele urbane</t>
  </si>
  <si>
    <t>Promovarea dezvoltării integrate și
incluzive în domeniul cultural și a patrimoniului natural în regiunea Sud- Muntenia</t>
  </si>
  <si>
    <t>Promovarea dezvoltării integrate și
incluzive în domeniul turismului sustenabil în regiunea Sud-Muntenia -cod 165(GRANT)</t>
  </si>
  <si>
    <t>Sprijin acordat municiiilor, altele decat municipiile resdinta de judet si oraselor, inclusiv zonelor urbane functionale ale acestora, din regiunea Sud Muntenia, pentru investitii in operatiuni de regenerare urbana</t>
  </si>
  <si>
    <t>Promovarea dezvoltării locale integrate și incluzive în domeniul social, economic și al mediului, în domeniul culturii, al patrimoniului natural, al turismului durabil, precum și a securității în alte zone decât cele urbane</t>
  </si>
  <si>
    <t>Promovarea dezvoltării integrate și
incluzive în domeniul turismului sustenabil în regiunea Sud-Muntenia -165+167 - GRANT</t>
  </si>
  <si>
    <t>P1 - Asigurarea funcționării sistemului de coordonare şi control al fondurilor FEDR, FC,
FSE+, FTJ şi gestionarea programelor</t>
  </si>
  <si>
    <t>Asigurarea unui personal calificat, capabil și motivat corespunzător, nu doar prin finanțarea cheltuielilor salariale aferente, ci și prin crearea cadrului logistic adecvat de lucru care să permită desfășurarea în bune condiții a activității de coordonare şi control FEDR, FSE+, FC, iar pentru FTJ numai pentru elementele orizontale ale sistemului de management si de control (SMC), precum și de gestionare a programelor derulate de MIPE, fără prioritate de AT, inclusiv POAT.</t>
  </si>
  <si>
    <t>Necompetitiv</t>
  </si>
  <si>
    <t>P2 - Îmbunătățirea capacității de gestionare și implementare şi asigurarea transparenţei
fondurilor FEDR, FC, FSE+, FTJ</t>
  </si>
  <si>
    <t>Asigurarea AT necesare derulării activităților de coordonare și control al fondurilor și de
gestionare a POAT, POS, PODD și POCIDIF 2021-2027.</t>
  </si>
  <si>
    <t>Asigurarea AT pentru implementarea Strategiilor ITI prevăzute în cadrul Acordului de Parteneriat</t>
  </si>
  <si>
    <t>ADI ITI aferente ITI-urilor prevăzute în AP</t>
  </si>
  <si>
    <t>Asigurarea AT pentru elaborarea altor strategii ITI și pentru operaționalizarea ADI ITI,  aferente</t>
  </si>
  <si>
    <t xml:space="preserve">ADI ITI </t>
  </si>
  <si>
    <t>Asigurarea AT pentru pregătirea de proiecte</t>
  </si>
  <si>
    <t>Asistenta tehnica</t>
  </si>
  <si>
    <t>PR NE</t>
  </si>
  <si>
    <t>PR SE</t>
  </si>
  <si>
    <t>PR SV</t>
  </si>
  <si>
    <t>PT V</t>
  </si>
  <si>
    <t>PR NV</t>
  </si>
  <si>
    <t>PR C</t>
  </si>
  <si>
    <t>PR BI</t>
  </si>
  <si>
    <t>PTJ</t>
  </si>
  <si>
    <t>PS</t>
  </si>
  <si>
    <t>PEO</t>
  </si>
  <si>
    <t>PIDS</t>
  </si>
  <si>
    <t>PT</t>
  </si>
  <si>
    <t>PAT</t>
  </si>
  <si>
    <t>PCIDIF</t>
  </si>
  <si>
    <t>Total nationale</t>
  </si>
  <si>
    <t>Nr. apeluri  deschise in 2023</t>
  </si>
  <si>
    <t xml:space="preserve">Nr. total apeluri planificate </t>
  </si>
  <si>
    <t xml:space="preserve">Buget UE apeluri 2023 (euro) </t>
  </si>
  <si>
    <t>Buget total Apeluri 2023  (euro)</t>
  </si>
  <si>
    <t>Ministerul Transporturilor și Infrastructurii</t>
  </si>
  <si>
    <t xml:space="preserve">Dezvoltarea mobilității sustenabile în nodurile urbane - primele 8 resedinte conform prioritizării din PI
TRENURI METROPOLITANE
</t>
  </si>
  <si>
    <t>OP 2</t>
  </si>
  <si>
    <t>București, Cluj - Napoca, Iași, Brasov, Constanța, Timisoara, Arad si Craiova</t>
  </si>
  <si>
    <t>RO- Intreg teriroriul</t>
  </si>
  <si>
    <t>OP 3</t>
  </si>
  <si>
    <t>FC</t>
  </si>
  <si>
    <t>Bucuresti</t>
  </si>
  <si>
    <t>Proiecte infrastructura rutiera situate pe reteaua TEN-T Centrala (finantate din FEDR)</t>
  </si>
  <si>
    <t>Proiecte de investitii situate pe retelei TEN-T (inclusiv proiecte fazate din perioada de finantare 2014-2020 si proiecte de sprijin pentru pregatirea documentatiilor economice aferente proiectelor de investitii situate in afara retelei TEN-T, respectiv proiecte de asistență tehnică pentru întărirea capacității administrative a CNAIR/CNIR) prevazute in Anexa nr.1 la Ghid (FC)</t>
  </si>
  <si>
    <t>Apel de proiecte pentru creșterea eficienței căilor ferate române - sprijin pregătire proiecte noi și implementare proiecte de investiții (FEDR)</t>
  </si>
  <si>
    <t>Apel de proiecte pentru creșterea eficienței căilor ferate române - sprijin pregătire proiecte noi și implementare proiecte de investiții, inclusiv sprijin pentru creșterea capacității administrative a beneficiarilor (FC)</t>
  </si>
  <si>
    <t>Apel de proiecte pentru creșterea atractivității transportului feroviar de călători (FEDR)</t>
  </si>
  <si>
    <t xml:space="preserve">Administratorii porturilor maritime si fluviale; administratorii de cai navigabile/Operatori Portuari Privati / Operatori de transport naval;  Ministerul Transporturilor și Infrastructurii; Parteneriate între beneficiari
</t>
  </si>
  <si>
    <t>Metrorex</t>
  </si>
  <si>
    <t>ARF, MTI, parteneriate intre ARF si operatorii feroviari de transport de calatori</t>
  </si>
  <si>
    <t>Row Labels</t>
  </si>
  <si>
    <t>Grand Total</t>
  </si>
  <si>
    <t xml:space="preserve">Nr. total apeluri planificate  </t>
  </si>
  <si>
    <t xml:space="preserve">Nr. apeluri  deschise in 2023  </t>
  </si>
  <si>
    <t xml:space="preserve">Buget UE apeluri 2023 (mil. euro) </t>
  </si>
  <si>
    <t>Buget total Apeluri 2023  (mil. euro)</t>
  </si>
  <si>
    <t>Sum of Buget total Apeluri 2023  (mil. euro)</t>
  </si>
  <si>
    <t xml:space="preserve">Sum of Buget UE apeluri 2023 (mil. euro) </t>
  </si>
  <si>
    <t>OP 1/RSO1.1</t>
  </si>
  <si>
    <t>OP 1/RSO1.3</t>
  </si>
  <si>
    <t xml:space="preserve">OP 1/RSO1.2 </t>
  </si>
  <si>
    <t>UAT municipii, UAT orase</t>
  </si>
  <si>
    <t>UAT municipii resedinta de judet</t>
  </si>
  <si>
    <t xml:space="preserve">OP 2/RSO2.1 </t>
  </si>
  <si>
    <t>UAT judet, UAT municipii resedinta de judet</t>
  </si>
  <si>
    <t xml:space="preserve">OP 2/RSO2.7 </t>
  </si>
  <si>
    <t>Investitii care promoveaza infrastructura verde in zonele urbane, modernizarea si extinderea spatiilor verzi, inclusiv prin reconversia functionala a spatiilor urbane degradate, a terenurilor virane degradate/neutilizate/abandonate, cat si amenajari de paduri-parc - Municipii si orase pentru strategiile selectate la apelul de strategii aferent PI 7</t>
  </si>
  <si>
    <t xml:space="preserve">OP 2/RSO2.8 </t>
  </si>
  <si>
    <t>OP 3/RSO3.2</t>
  </si>
  <si>
    <t>UAT judet</t>
  </si>
  <si>
    <t xml:space="preserve">OP 4/RSO4.2 </t>
  </si>
  <si>
    <t>UAT municipii resedinta judet</t>
  </si>
  <si>
    <t>Universități</t>
  </si>
  <si>
    <t xml:space="preserve">OP 5/RSO5.1 </t>
  </si>
  <si>
    <t>UAT municipii reședință de județ</t>
  </si>
  <si>
    <t>UAT municipii, UAT orașe</t>
  </si>
  <si>
    <t>OS 1.1 Dezvoltarea și creșterea  capacităților de cercetare și inovare și adoptarea tehnologiilor avansate
Proiectele de tip ,,proof of concept” au în vedere activități specifice cu caracter inovativ realizate de IMM-uri, cu scopul principal de a demonstra funcționalitatea și de a verifica un anumit concept de produs, serviciu sau proces, stimulând astfel cercetarea la nivelul firmelor</t>
  </si>
  <si>
    <t>OP 1, OS 1.1</t>
  </si>
  <si>
    <t>OS 1.1  Dezvoltarea și creșterea  capacităților de cercetare și inovare și adoptarea tehnologiilor avansate
Vor fi sprijinite proiecte de cercetare, în special cele realizate în cooperare între IMM-uri şi entităţi de CDI/ universităţi şi vizând domeniile de specializare inteligentă.</t>
  </si>
  <si>
    <t xml:space="preserve">OS 1.1  Dezvoltarea și creșterea  capacităților de cercetare și inovare și adoptarea tehnologiilor avansate
Sprijinirea entitățile de inovare și transfer tehnologic, inclusiv Parcurile Științifice și Tehnologice, în vederea realizării transferului rezultatelor cercetării către mediul de afaceri. 
</t>
  </si>
  <si>
    <t>Entități de inovare și transfer tehnologic</t>
  </si>
  <si>
    <t>OS 1.2  Valorificarea avantajelor digitalizării, în beneficiul cetățenilor, al companiilor, al organizațiilor de cercetare și al autorităților publice
Sprijinirea transformării digitale a companiilor prin adoptarea tehnologiilor si instrumentelor digitale, pentru a atinge o intensitate digitală cât mai mare</t>
  </si>
  <si>
    <t>OP 1, OS 1.2</t>
  </si>
  <si>
    <t>IMM-uri din mediul urban și rural</t>
  </si>
  <si>
    <t>OS 1.2 Valorificarea avantajelor digitalizării, în beneficiul cetățenilor, al companiilor, al organizațiilor de cercetare și al autorităților publice
Sprijinirea transformării digitale a companiilor prin adoptarea tehnologiilor si instrumentelor digitale, pentru a atinge o intensitate digitală cât mai mare în ITI Delta Dunării</t>
  </si>
  <si>
    <t>OS 1.2  Valorificarea avantajelor digitalizării, în beneficiul cetățenilor, al companiilor, al organizațiilor de cercetare și al autorităților publice
Crearea și operaționalizarea Centrului Regional de Date Sud-Est</t>
  </si>
  <si>
    <t>OS 1.3  Intensificarea creșterii durabile și a competitivității IMM-urilor și crearea de locuri de muncă în cadrul IMM-urilor, inclusiv prin investiții productive
Asigurarea funcționării optime a incubatoarelor din Regiunea Sud-Est</t>
  </si>
  <si>
    <t>OP 1, OS 1.3</t>
  </si>
  <si>
    <t>OS 1.3  Intensificarea creșterii durabile și a competitivității IMM-urilor și crearea de locuri de muncă în cadrul IMM-urilor, inclusiv prin investiții productive
Crearea parcurilor industriale</t>
  </si>
  <si>
    <t>in functie de finalizarea procedurii de selectie a Managerului de Fonduri</t>
  </si>
  <si>
    <t>OS 1.3  Intensificarea creșterii durabile și a competitivității IMM-urilor și crearea de locuri de muncă în cadrul IMM-urilor, inclusiv prin investiții productive
Creșterea competitivității microîntreprinderilor</t>
  </si>
  <si>
    <t>OS 1.3 Intensificarea creșterii durabile și a competitivității IMM-urilor și crearea de locuri de muncă în cadrul IMM-urilor, inclusiv prin investiții productive
Creșterea competitivității microîntreprinderilor din ITI Delta Dunării</t>
  </si>
  <si>
    <t>Microîntreprinderi din mediul urban din ITI DD</t>
  </si>
  <si>
    <t>OS 1.3 Intensificarea creșterii durabile și a competitivității IMM-urilor și crearea de locuri de muncă în cadrul IMM-urilor, inclusiv prin investiții productive
Creșterea competitivității IMM-uri</t>
  </si>
  <si>
    <t>OS 1.3 Intensificarea creșterii durabile și a competitivității IMM-urilor și crearea de locuri de muncă în cadrul IMM-urilor, inclusiv prin investiții productive
Creșterea competitivității IMM-urilor din ITI Delta Dunării</t>
  </si>
  <si>
    <t>OS 1.3 Intensificarea creșterii durabile și a competitivității IMM-urilor și crearea de locuri de muncă în cadrul IMM-urilor, inclusiv prin investiții productive
Sprijinirea clusterelor</t>
  </si>
  <si>
    <t>ONG - Entitatea de management a clusterului</t>
  </si>
  <si>
    <t>OS 1.4  Dezvoltarea competențelor pentru specializare inteligentă, tranziție industrială și antreprenoriat</t>
  </si>
  <si>
    <t>OP 1, OS 1.4</t>
  </si>
  <si>
    <t>OS 2.1  Promovarea măsurilor de eficiență energetică și reducerea emisiilor de gaze cu efect de seră
Sprijinirea eficientei energetice in cladiri rezidențiale</t>
  </si>
  <si>
    <t>OP 2, OS 2.1</t>
  </si>
  <si>
    <t>UAT municipii
UAT orașe</t>
  </si>
  <si>
    <t>OS 2.1 Promovarea măsurilor de eficiență energetică și reducerea emisiilor de gaze cu efect de seră
Sprijinirea eficientei energetice in cladiri rezidențiale</t>
  </si>
  <si>
    <t>OS 2.1 Promovarea măsurilor de eficiență energetică și reducerea emisiilor de gaze cu efect de seră
Sprijinirea eficientei energetice in cladiri publice, inclusiv a celor cu statut de monument istoric</t>
  </si>
  <si>
    <t xml:space="preserve">UAT județ, UAT municipii, UAT orașe, UAT comune, Autorități publice centrale și institutii publice aferente acestora, Instituții de învățământ de stat
</t>
  </si>
  <si>
    <t>OS 2.1  Promovarea măsurilor de eficiență energetică și reducerea emisiilor de gaze cu efect de seră
Sprijinirea eficientei energetice in cladiri publice, inclusiv a celor cu statut de monument istoric</t>
  </si>
  <si>
    <t>UAT județ, UAT municipii, UAT orașe, UAT comune, Autorități publice centrale și structuri ale acesteia</t>
  </si>
  <si>
    <t>OS 2.4 Promovarea adaptarii la schimbările climatice, a prevenirii riscurilor de dezastre si a rezilienței, ținând seama de abordările ecosistemice
Consolidarea clădirilor aflate în risc seismic major</t>
  </si>
  <si>
    <t>OP 2, OS 2.4</t>
  </si>
  <si>
    <t>UAT județ, UAT municipii, UAT orașe, UAT comune, Autorități publice centrale și și institutii publice aferente acestora, Instituții de învățământ de stat</t>
  </si>
  <si>
    <t>Consolidarea clădirilor din ITI Delta Dunarii, aflate în risc seismic major</t>
  </si>
  <si>
    <t>OS 2.4 Promovarea adaptarii la schimbările climatice, a prevenirii riscurilor de dezastre si a rezilienței, ținând seama de abordările ecosistemice
Consolidarea clădirilor din ITI delta Dunarii, aflate în risc seismic major</t>
  </si>
  <si>
    <t>UAT județ, UAT municipii, UAT orașe, UAT comune, Autorități publice centrale și institutii publice aferente acestora, Instituții de învățământ de stat</t>
  </si>
  <si>
    <t>OS 2.4 Promovarea adaptarii la schimbările climatice, a prevenirii riscurilor de dezastre si a rezilienței, ținând seama de abordările ecosistemice
Dezvoltarea de perdele forestiere de-a lungul drumurilor județene</t>
  </si>
  <si>
    <t>UAT județ, pateneriarit UAT județ cu UAT comune</t>
  </si>
  <si>
    <t>OS 2.4 Promovarea adaptarii la schimbările climatice, a prevenirii riscurilor de dezastre si a rezilienței, ținând seama de abordările ecosistemice
Dezvoltarea de perdele forestiere de-a lungul drumurilor județene in ITI Delta Dunarii</t>
  </si>
  <si>
    <t>Biodiversitate</t>
  </si>
  <si>
    <t>OS 2.7 Intensificarea acțiunilor de protecției și conservare a naturii, a biodiversității și a infrastructurii verzi, inclusiv în zonele urbane, precum și reducerea tuturor formelor de poluare
Sprijin pentru dezvoltarea infrastructurii verzi in municipii</t>
  </si>
  <si>
    <t>OP 2, OS 2.7</t>
  </si>
  <si>
    <t xml:space="preserve">UAT municipii reședință de județ </t>
  </si>
  <si>
    <t>UAT municipii</t>
  </si>
  <si>
    <t>OS 2.7 Intensificarea acțiunilor de protecției și conservare a naturii, a biodiversității și a infrastructurii verzi, inclusiv în zonele urbane, precum și reducerea tuturor formelor de poluare
Sprijin pentru dezvoltarea infrastructurii verzi in orase</t>
  </si>
  <si>
    <t>UAT orașe</t>
  </si>
  <si>
    <t>OS 2.7 Intensificarea acțiunilor de protecției și conservare a naturii, a biodiversității și a infrastructurii verzi, inclusiv în zonele urbane, precum și reducerea tuturor formelor de poluare
Sprijin pentru dezvoltarea infrastructurii  verzi ubane din ITI Delta Dunarii</t>
  </si>
  <si>
    <t>UAT municipii reședință de județ din ITI DD
UAT orașe din ITI DD</t>
  </si>
  <si>
    <t>OS 2.7 Intensificarea acțiunilor de protecției și conservare a naturii, a biodiversității și a infrastructurii verzi, inclusiv în zonele urbane, precum și reducerea tuturor formelor de poluare
Sprijin pentru dezvoltarea infrastructurii verzi în siturile Natura 2000</t>
  </si>
  <si>
    <t xml:space="preserve">ITI Delta Dunării - Județul Tulcea
</t>
  </si>
  <si>
    <t>UAT județ, UAT municipii, UAT orașe, UAT comune</t>
  </si>
  <si>
    <t>OS 2.8 Promovarea mobilității urbane multimodale durabile, ca parte a tranziției către o economie cu zero emisii de carbon
Reducerea emisiilor de carbon in municipii bazata pe planurile de mobilitate urbana durabilă</t>
  </si>
  <si>
    <t>OP 2, OS 2.8</t>
  </si>
  <si>
    <t>OS 2.8 Promovarea mobilității urbane multimodale durabile, ca parte a tranziției către o economie cu zero emisii de carbon
Reducerea emisiilor de carbon in orase bazata pe planurile de mobilitate urbana durabilă</t>
  </si>
  <si>
    <t>OS 2.8 Promovarea mobilității urbane multimodale durabile, ca parte a tranziției către o economie cu zero emisii de carbon
Reducerea emisiilor de carbon in zonele urbane din   ITI Delta Dunarii bazata pe planurile de mobilitate urbana durabilă</t>
  </si>
  <si>
    <t>OS 3.2 Dezvoltarea și ameliorarea unei mobilități naționale, regionale și locale sustenabile, reziliente la schimbările climatice, inteligente și intermodale, inclusiv îmbunătățirea accesului la TEN-T și a mobilității transfrontaliere</t>
  </si>
  <si>
    <t>OP 3, OS 3.2</t>
  </si>
  <si>
    <t>UAT județ</t>
  </si>
  <si>
    <t>UAT județ din ITI DD</t>
  </si>
  <si>
    <t>OS 3.2 Dezvoltarea și ameliorarea unei mobilități naționale, regionale și locale sustenabile, reziliente la schimbările climatice, inteligente și intermodale, inclusiv îmbunătățirea accesului la TEN-T și a mobilității transfrontaliere
*Dezvoltarea în Regiunea Sud-Est a unei infrastructuri de reîncărcare accesibile publicului pentru vehiculele electrice pentru a stimula pătrunderea pe piață a acestora1 și a reduce impactul transporturilor asupra mediului</t>
  </si>
  <si>
    <t>Sprijinirea dezvoltarii sistemului de transport public si a infrastructurii de acostare in ITI Delta Dunarii</t>
  </si>
  <si>
    <t xml:space="preserve">OS 4.2 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 </t>
  </si>
  <si>
    <t xml:space="preserve">UAT municipii, UAT orașe, UAT comune </t>
  </si>
  <si>
    <t>UAT municipii, UAT orașe, UAT comune din ITI DD</t>
  </si>
  <si>
    <t>Instituții de învățământ superior de stat</t>
  </si>
  <si>
    <t>OS 4.6 Creșterea rolului culturii și al turismului sustenabil în dezvoltarea economică, incluziunea socială și inovarea socială</t>
  </si>
  <si>
    <t>OP 4, OS 4.6</t>
  </si>
  <si>
    <t>Sprijinirea dezvoltarii infrastructurii taberelor școlare / centrelor de agrement pentru copii și tineri in ITI Delta Dunarii</t>
  </si>
  <si>
    <t>UAT municipii, UAT orașe din ITI DD</t>
  </si>
  <si>
    <t>Regenerare urbana in municipiile resedinta de judet - Dezvoltarea infrastructurii publice de turism, inclusiv accesul catre obiective turistice</t>
  </si>
  <si>
    <t>OS 5.1 Promovarea dezvoltării integrate și incluzive în domeniul social, economic și al mediului, precum și a culturii, a patrimoniului natural, a turismului durabil și a securității în zonele urbane
Dezvoltare integrata a municipiilor prin regenerare urbană, conservarea  patrimoniului și dezvoltarea  turismului</t>
  </si>
  <si>
    <t>OP 5, OS 5.1</t>
  </si>
  <si>
    <t>Regenerare urbana in municipiile - Dezvoltarea infrastructurii publice de turism, inclusiv accesul catre obiective turistice</t>
  </si>
  <si>
    <t>Regenerare urbana in orase - Dezvoltarea infrastructurii publice de turism, inclusiv accesul catre obiective turistice</t>
  </si>
  <si>
    <t>OS 5.1 Promovarea dezvoltării integrate și incluzive în domeniul social, economic și al mediului, precum și a culturii, a patrimoniului natural, a turismului durabil și a securității în zonele urbane
Dezvoltare integrata a oraselor prin regenerare urbană, conservarea  patrimoniului și dezvoltarea  turismului</t>
  </si>
  <si>
    <t>Regenerare urbana in ITI Delta Dunarii - Dezvoltarea infrastructurii publice de turism, inclusiv accesul catre obiective turistice</t>
  </si>
  <si>
    <t>OS 5.1 Promovarea dezvoltării integrate și incluzive în domeniul social, economic și al mediului, precum și a culturii, a patrimoniului natural, a turismului durabil și a securității în zonele urbane
Dezvoltare integrata a zonelor urbane din ITI Delta Dunarii prin regenerare urbană, conservarea  patrimoniului și dezvoltarea  turismului</t>
  </si>
  <si>
    <t>Dezvoltarea patrimoniului istoric si cultural din municipiile resedinta de judet</t>
  </si>
  <si>
    <t>Dezvoltarea patrimoniului istoric si cultural din municipii</t>
  </si>
  <si>
    <t>Dezvoltarea patrimoniului istoric si cultural din orase</t>
  </si>
  <si>
    <t>Dezvoltarea patrimoniului istoric si cultural urban din ITI Delta Dunarii</t>
  </si>
  <si>
    <t>Dezvoltarea infrastructurii publice de turism din zonele non-urbane</t>
  </si>
  <si>
    <t>OS 5.2 Promovarea dezvoltării locale integrate și incluzive în domeniul social, economic și al mediului, precum și a culturii, a patrimoniului natural, a turismului durabil și a securității în alte zone decât cele urbane
Valorificarea potentialului turistic in zone non-urbane</t>
  </si>
  <si>
    <t>OP 5, OS 5.2</t>
  </si>
  <si>
    <t>UAT județ, UAT comune</t>
  </si>
  <si>
    <t>Dezvoltarea infrastructurii publice de turism din zonele non-urbane ale ITI Delta Dunarii</t>
  </si>
  <si>
    <t>OS 5.2 Promovarea dezvoltării locale integrate și incluzive în domeniul social, economic și al mediului, precum și a culturii, a patrimoniului natural, a turismului durabil și a securității în alte zone decât cele urbane
Valorificarea potentialului turistic in zonele non-urbane din ITI Delta Dunarii</t>
  </si>
  <si>
    <t>UAT județ, UAT comune din ITI DD</t>
  </si>
  <si>
    <t>Dezvoltarea patrimoniului istoric si cultural din zonele non-urbane</t>
  </si>
  <si>
    <t>Dezvoltarea patrimoniului istoric si cultural din zonele non-urbane ale ITI Delta Dunarii</t>
  </si>
  <si>
    <t>OP 1/OS 1.1</t>
  </si>
  <si>
    <t>OP 1/OS 1.2</t>
  </si>
  <si>
    <t>OP1/OS 1.2</t>
  </si>
  <si>
    <t>OP1/OS 1.3</t>
  </si>
  <si>
    <t>OP2/OS 2.1</t>
  </si>
  <si>
    <t>OP2/OS 2.7</t>
  </si>
  <si>
    <t>OP2/OS 2.8</t>
  </si>
  <si>
    <t>OP3/OS 3.2</t>
  </si>
  <si>
    <t>OP4/OS 4.2</t>
  </si>
  <si>
    <t>OP5/OS 5.1</t>
  </si>
  <si>
    <t>OP5/OS 5.2</t>
  </si>
  <si>
    <t>OP 5/OS 5.2</t>
  </si>
  <si>
    <t>OP 1 / OS 1.3</t>
  </si>
  <si>
    <t>Microîntreprindere</t>
  </si>
  <si>
    <t>UAT judet / UAT municipii / UAT orase / IMM</t>
  </si>
  <si>
    <t>OP 1 / OS 1.4</t>
  </si>
  <si>
    <t>IMM, microintreprindere, universitate</t>
  </si>
  <si>
    <t>OP 1 / OS 1.2</t>
  </si>
  <si>
    <t>UAT judet / UAT municipii / UAT orase / UAT comune</t>
  </si>
  <si>
    <t>OP 2 / OS 2.1</t>
  </si>
  <si>
    <t>UAT judet / UAT municipii / UAT orase / UAT comune / institutii publice locale / autoritati sau institutii publice centrale</t>
  </si>
  <si>
    <t>OP 2 / OS 2.7</t>
  </si>
  <si>
    <t>UAT orase</t>
  </si>
  <si>
    <t>OP 2 / OS 2.8</t>
  </si>
  <si>
    <t>OP 3 / OS 3.2</t>
  </si>
  <si>
    <t>UAT municipii / UAT orase</t>
  </si>
  <si>
    <t>OP 4 / OS 4.2</t>
  </si>
  <si>
    <t>UAT municipii / UAT orase / UAT comune</t>
  </si>
  <si>
    <t>OP 5 / OS 5.1</t>
  </si>
  <si>
    <t>UAT municipii resedinta de judet / UAT judet / ONG / unitati de cult</t>
  </si>
  <si>
    <t>UAT municipii / UAT judet / ONG / unitati de cult</t>
  </si>
  <si>
    <t>UAT orase / UAT judet / ONG / unitati de cult</t>
  </si>
  <si>
    <t>OP 5 / OS 5.2</t>
  </si>
  <si>
    <t>UAT comune / UAT judet / ONG / unitati de cult</t>
  </si>
  <si>
    <t>Asigurarea funcționării sistemului de management</t>
  </si>
  <si>
    <t>Implementarea eficientă și transparentă a Programului Regional Vest 2021 – 2027</t>
  </si>
  <si>
    <t>Drumuri județene</t>
  </si>
  <si>
    <t>Dezvoltarea și creșterea unei mobilități naționale, regionale și locale durabile, reziliente la schimbările climatice, inteligente și intermodale, inclusiv îmbunătățirea accesului la TEN-T și a mobilității transfrontaliere. Asigurarea conectivității populației la rețeaua principală TEN-T în condiții de siguranță, respectiv îmbunătățirea considerabilă a stării de viabilitate a drumurilor județene</t>
  </si>
  <si>
    <t>Eficiență energetică în clădiri publice</t>
  </si>
  <si>
    <t>apeluri competitive si necompetitive</t>
  </si>
  <si>
    <t>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t>
  </si>
  <si>
    <t xml:space="preserve">Sprijin pentru microîntreprinderi </t>
  </si>
  <si>
    <t>Creșterea competitivității și productivității IMM-urilor</t>
  </si>
  <si>
    <t>Mobilitate urbană sustenabilă</t>
  </si>
  <si>
    <t>Promovarea mobilității urbane multimodale sustenabile, ca parte a tranziției către o economie cu zero emisii de dioxid de carbon</t>
  </si>
  <si>
    <t>Eficiență energetică în clădiri rezidențiale</t>
  </si>
  <si>
    <t>Infrastructură verde</t>
  </si>
  <si>
    <t>Creșterea accesului populației la ecosisteme sănătoase prin crearea de noi spații verzi.</t>
  </si>
  <si>
    <t>Digitalizare IMM</t>
  </si>
  <si>
    <t>Valorificarea avantajelor digitalizării în beneficiul cetățenilor și al companiilor</t>
  </si>
  <si>
    <t>Sprijin pentru IMM-uri</t>
  </si>
  <si>
    <t xml:space="preserve">Infrastructuri culturale publice </t>
  </si>
  <si>
    <t>Dezvoltare urbană integrată</t>
  </si>
  <si>
    <t>Instrumente financiare -
Venture capital</t>
  </si>
  <si>
    <t>Instrumente financiare - Instrument de accelerare a afacerilor</t>
  </si>
  <si>
    <t xml:space="preserve">Patrimoniu urban </t>
  </si>
  <si>
    <t xml:space="preserve">Construirea, modernizarea, amenajarea obiectivelor de infrastructură culturală publică </t>
  </si>
  <si>
    <t>Turism și patrimoniu UNESCO</t>
  </si>
  <si>
    <t>Turism durabil</t>
  </si>
  <si>
    <t>Spații publice</t>
  </si>
  <si>
    <t>Sprijin pentru dezvoltare proiecte tip BAUHAUS</t>
  </si>
  <si>
    <t>Crearea unor spații publice bazate pe soluții ecologice care vor combina principiile sustenabilității, esteticului, accesibilității și incluziunii sociale și teritoriale.</t>
  </si>
  <si>
    <t>Agenția Regională de Inovare</t>
  </si>
  <si>
    <t>Dezvoltarea competențelor pentru specializare inteligentă</t>
  </si>
  <si>
    <t>Structuri de sprijin pentru afaceri</t>
  </si>
  <si>
    <t xml:space="preserve">competitiv </t>
  </si>
  <si>
    <t>Colaborare parteneri externi</t>
  </si>
  <si>
    <t>creșterea capacității de inovare aecosistemului regional</t>
  </si>
  <si>
    <t>nu este apel de proiecte</t>
  </si>
  <si>
    <t>Organizație de cercetare cu activitate economică de maxim 20% din activitatea curentă</t>
  </si>
  <si>
    <t xml:space="preserve">IMM </t>
  </si>
  <si>
    <t>UAT Județ/UAT MRJ/UAT Municipiu/UAT Oraș/UAT Comună/Parteneriate între entitățile menționate mai sus, inclusiv cu administratorul parcului de specializare inteligentă/ADI/Parteneriate între ADI-uri, inclusiv cu administratorul parcului de specializare inteligentă/Parteneriate între UAT /ADI individual sau în asociere cu institute naționale de cercetare-dezvoltare sau alte unități și instituții de drept public care au în obiectul de activitate cercetarea-dezvoltarea, inclusiv în parteneriat cu administratorul parcului de specializare inteligentă</t>
  </si>
  <si>
    <t>Fondatori ai incubatoarelor de afaceri/Întreprinderi nou înființate</t>
  </si>
  <si>
    <t>Furnizor programe formare profesională continuă/Parteneriate furnizori formare profesională/IMM-uri din domeniile de specializare inteligentă identificate prin Strategia de Specializare inteligentă a Regiunii de Dezvoltare Nord-Vest</t>
  </si>
  <si>
    <t>Parteneriatele între minim 2 entități de tipul: universități publice și institute publice de cercetare</t>
  </si>
  <si>
    <t>Parteneriatul între Consiliile Județene și alte instituții relevante</t>
  </si>
  <si>
    <t>UAT Urban</t>
  </si>
  <si>
    <t>OP 2, OS 2.2</t>
  </si>
  <si>
    <t>UAT Rural selectate în cadrul Apelului de preselecție SACET rural</t>
  </si>
  <si>
    <t>UAT MRJ/Parteneriat UAT MRJ și UAT Comună (ZUF)</t>
  </si>
  <si>
    <t>UAT Municipiu/UAT Oraș/UAT Comună (ZUF)/Parteneriat UAT Comună (ZUF) și UAT MRJ</t>
  </si>
  <si>
    <t>UAT Județ/Parteneriate între UAT Județ(e) și Municipiu(i)/ Oraș(e)/ Comună(e) / Companie(i) cu capital de stat (CNAIR, CNIR, CFR SA)/Parteneriate între două sau mai multe UAT Județ</t>
  </si>
  <si>
    <t>UAT Județ/UAT Municipiu reședință de Județ/UAT Municipiu/UAT Oraș/Parteneriate între UAT Județ(e), Municipiu(i) reședință de Județ, Municipiu(i)/ Oraș(e), Comună(e), inclusiv Instituții publice/Companii cu capital de stat, dacă este cazul</t>
  </si>
  <si>
    <t>UAT Județ/Parteneriate între UAT Județ(e), Municipiu(i) reședință de județ, Municipiu(i)/ Oraș(e), Comună(e)</t>
  </si>
  <si>
    <t>UAT Județ</t>
  </si>
  <si>
    <t>UAT Județ/UAT MRJ/UAT Municipiu/UAT Oraș/UAT Comună/Instituție APL/Formă asociativă între UAT și Instituție APL</t>
  </si>
  <si>
    <t>UAT/Instituții APL/Forme asociative UAT și Instituții APL</t>
  </si>
  <si>
    <t>Organizație neguvernamentală cu caracter educațional/Societate</t>
  </si>
  <si>
    <t>MFTES/MTS/UAT care au în proprietate infrastructurile de tip centre de agrement / baze turistice /tabere școlare /Parteneriate între cele două categorii de mai sus.</t>
  </si>
  <si>
    <t>UAT Județ/UAT MRJ/UAT Municipiu/UAT Oraș/Unități de cult/ONG/Parteneriate între entitățile menționate mai sus, în cadrul cărora Unitățile administrativ-teritoriale, dețin calitatea de lider de parteneriat</t>
  </si>
  <si>
    <t>1. UAT Județ/UAT MRJ/UAT Municipiu/UAT Oraș
2. Parteneriate între UAT eligibile mai sus menționate, în care UAT Județ deține calitatea de lider de parteneriat.</t>
  </si>
  <si>
    <t>I. Pentru acțiunile eligibile localizării de tip A: UAT Județ/UAT MRJ/Parteneriate între Unități administrativ-teritoriale eligibile mai sus menționate și Unități administrativ-teritoriale din mediul urban care dețin resursa naturală cu efect benefic/terapeutic, altele decât UAT Municipii reședință de județ, în cadrul cărora UAT Județ deține calitatea de lider de parteneriat.
II. Pentru acțiunile eligibile localizării de tip B: UAT definite conform prevederilor OUG nr. 57 din 3 iulie 2019 privind Codul administrativ, respectiv: Unități administrativ-teritoriale din mediul urban definite conform OUG nr. 57/2019 cu modificările și completările ulterioare și atestate ca stațiuni turistice definite conform prevederilor HG 852/2008, cu modificările și completările ulterioare /stațiuni balneo-climatice definite conform prevederilor HG 852/2008, cu modificările și completările ulterioare si OG Nr. 109/2000, cu modificările și completările ulterioare. Unități administrativ-teritoriale Județ definite conform OUG nr. 57/2019 cu modificările și completările ulterioare./Parteneriate între Unități administrativ-teritoriale eligibile mai sus menționate. În cazul  parteneriatului cu UAT Județ, acesta va deține calitatea de lider de parteneriat.</t>
  </si>
  <si>
    <t>UAT MRJ/Parteneriate între UAT Municipiu reședință de județ și UAT Comună(e) din componența Zonelor Urbane Funcționale (ZUF) aferente Municipiilor reședință de județ, limitrofe acestora</t>
  </si>
  <si>
    <t>UAT Municipii altele decât MRJ/UAT Oraș/UAT Comune din componența ZUF aferente MRJ și Parteneriate între UAT Comună din componența ZUF aferente Municipiilor reședință de județ, limitrofe acestora și UAT Municipiu reședință de județ</t>
  </si>
  <si>
    <t>UAT Municipii altele decât MRJ/UAT Oraș/UAT Comune din componența ZUF aferente MRJ</t>
  </si>
  <si>
    <t>UAT Județ/UAT Comună/Unitățile de cult/ONG și Parteneriate între cele enumerate</t>
  </si>
  <si>
    <t>1. UAT din mediu rural/UAT Județ/UAT Comună
2. Parteneriatele intre cele enumerate</t>
  </si>
  <si>
    <t>I. Pentru acțiunile eligibile localizării de tip A: UAT Județ/UAT Comună/Parteneriate între Unități administrativ-teritoriale eligibile mai sus menționate.  În cazul  parteneriatului cu UAT Județ, acesta va deține calitatea de lider de parteneriat.
II. Pentru acțiunile eligibile localizării de tip B: UAT definite conform prevederilor OUG nr. 57 din 3 iulie 2019 privind Codul administrativ, respectiv: Unități administrativ-teritoriale din mediul rural definite conform OUG nr. 57/2019 cu modificările și completările ulterioare și atestate ca stațiuni turistice definite conform prevederilor HG 852/2008, cu modificările și completările ulterioare /stațiuni balneo-climatice definite conform prevederilor HG 852/2008, cu modificările și completările ulterioare si OG Nr. 109/2000, cu modificările și completările ulterioare. Unități administrativ-teritoriale Județ definite conform OUG nr. 57/2019 cu modificările și completările ulterioare./Parteneriate între Unități administrativ-teritoriale eligibile mai sus menționate.  În cazul  parteneriatului cu UAT Județ, acesta va deține calitatea de lider de parteneriat.</t>
  </si>
  <si>
    <t>IMM (inclusiv microintreprinderi)</t>
  </si>
  <si>
    <t>Entitati publice de CDI din Regiunea Centru, active in domeniile de specializare inteligenta regionale (institutele de cercetare de drept public  / instituțiile de învăţământ superior care găzduiesc infrastructuri de CDI )</t>
  </si>
  <si>
    <t xml:space="preserve">IMM, intreprinderi mici cu capitalizare medie (small mid-caps), intreprinderi cu capitalizare medie (mid caps), intreprinderi mari
</t>
  </si>
  <si>
    <t>IMM
Entitati de CDI</t>
  </si>
  <si>
    <t>Primul venit - primul servit (depunere continua)</t>
  </si>
  <si>
    <t>Entitatile de management ale cluster-elor (Asociație legal constituita care desfășoară activități economice non-profit)</t>
  </si>
  <si>
    <t>Entitate de management a platformei (asociatii sau parteneriate intre asociatii, clustere, universitati, institute de cercetare, firme, care au ca obiect de activitate sustinerea inovarii)</t>
  </si>
  <si>
    <t xml:space="preserve">OP 1; OS 1.2 </t>
  </si>
  <si>
    <t>UAT judet/ UAT municipii/ UAT orase/ UAT comune/ și/sau alte autorități structuri ale UAT/ Autorități Publice Centrale/ institutii de invatamant superior de stat acreditate/ parteneriate</t>
  </si>
  <si>
    <t xml:space="preserve">Regiunea Centru </t>
  </si>
  <si>
    <t>UAT municipii/ UAT orase in parteneriat cu Asociațile de proprietari</t>
  </si>
  <si>
    <t>UAT municipii în parteneriat cu Asociațile de proprietari</t>
  </si>
  <si>
    <t xml:space="preserve">UAT municipii/ -parteneriate UAT </t>
  </si>
  <si>
    <t xml:space="preserve">UAT orașe/ Parteneriate UAT oras </t>
  </si>
  <si>
    <t xml:space="preserve">UAT municipii, Parteneriate UAT </t>
  </si>
  <si>
    <t xml:space="preserve">UAT orașe, Parteneriate UAT  </t>
  </si>
  <si>
    <t xml:space="preserve">UAT judet, Parteneriate UAT județ și UAT local </t>
  </si>
  <si>
    <t>Institutii de invatamant superior de stat acreditate</t>
  </si>
  <si>
    <t>UAT municipiu/ UAT oras/ UAT comuna/ parteneriat UAT cu institutii ale administratiei publice locale /cu unități de învățământ</t>
  </si>
  <si>
    <t>UAT municipiu/ UAT oras/ UAT comuna/ parteneriat UAT cu unități de învățământ</t>
  </si>
  <si>
    <t>UAT judet/  UAT comuna/ UAT municipii/UAT orase/ Autoritati publice centrale (prin structuri descentralizate )/ Parteneriate</t>
  </si>
  <si>
    <t>UAT municipii/ parteneriate</t>
  </si>
  <si>
    <t>UAT orase/ parteneriate</t>
  </si>
  <si>
    <t>OP 1- OS ii</t>
  </si>
  <si>
    <t>UAT orase/municipii, subunitati UAT/sectoare Institutii publice centrale si locale, parteneriate intre acestea</t>
  </si>
  <si>
    <t>OP 2- OS i</t>
  </si>
  <si>
    <t>OP 2 -OS i</t>
  </si>
  <si>
    <t>UAT  orase, UAT Bucuresti, sectoare Bucuresti, UAT comune, institutii publice centrale sau locale, parteneriate/ADI</t>
  </si>
  <si>
    <t>OP 2 - OS i</t>
  </si>
  <si>
    <t>OP 2 - OS iv</t>
  </si>
  <si>
    <t>OP 2 - OS vii</t>
  </si>
  <si>
    <t xml:space="preserve">UAT  Bucuresti, Sectoare, UAT orase, Institutii publice, ADI/parteneriate </t>
  </si>
  <si>
    <t>OP 2 - OS viii</t>
  </si>
  <si>
    <t>UAT Bucuresti, Sectoare, UAT Orase, ADI, parteneriate UATuri si /sau institutii publice</t>
  </si>
  <si>
    <t>OP 3 - OS ii</t>
  </si>
  <si>
    <t>UAT Judet Ilfov/parteneriate cu alte UAT sau institutii publice</t>
  </si>
  <si>
    <t>UAT judet Ilfov, UAT Bucuresti, Sectoare, UAT Orase, ADI, parteneriate UATuri</t>
  </si>
  <si>
    <t>OP 4 - OS ii</t>
  </si>
  <si>
    <t>UAT Bucuresti, Sectoare, UAT orase, UAT comune, parteneriate UAT/institutii publice</t>
  </si>
  <si>
    <t>Institutii publice de invatamant superior</t>
  </si>
  <si>
    <t>instrumente integrate dezvoltare</t>
  </si>
  <si>
    <t>OP 5- Os ii</t>
  </si>
  <si>
    <t>UAT comune, UAT Judetul Ilfov, unitati de cult, alte institutii centrale/locale cu drept de administrare/proprietate</t>
  </si>
  <si>
    <t>OP 1- OS i</t>
  </si>
  <si>
    <t>OP 1-OS i</t>
  </si>
  <si>
    <t>UAT Judetul Ilfov</t>
  </si>
  <si>
    <t>OP 1- OS iii</t>
  </si>
  <si>
    <t>OP 1- Os iii</t>
  </si>
  <si>
    <t>OP 1- os iii</t>
  </si>
  <si>
    <t xml:space="preserve">Apel P1/1.1.A.1/2023 - Investiții pentru care se acordă granturi de până la 2.000.000 EUR
	</t>
  </si>
  <si>
    <t>Investiții pentru dezvoltarea întreprinderilor mici și mijlocii care sprijină creșterea durabilă și crearea de locuri de muncă în Județul Gorj</t>
  </si>
  <si>
    <t>RO412-Gorj</t>
  </si>
  <si>
    <t xml:space="preserve">Apel P1/1.1.A.2/2023 - Investiții pentru care se acordă granturi de până la 5.000.000 EUR
	</t>
  </si>
  <si>
    <t>Apel P1/1.2.A.1/2023 - Sprijin pentru dezvoltarea microîntreprinderilor</t>
  </si>
  <si>
    <t>microîntreprindere</t>
  </si>
  <si>
    <t>Apel necompetitiv, cu depunere continuă</t>
  </si>
  <si>
    <t>Apel P1/1.2.A.2/2023 - Sprjin pentru dezvoltarea întreprinderilor sociale</t>
  </si>
  <si>
    <t>Investiții pentru dezvoltarea infrastructurii de afaceri pentru IMM-uri care sprijină creșterea durabilă și crearea de locuri de muncă în Județul Gorj</t>
  </si>
  <si>
    <t>IMM/parteneriat cu instituții de învățământ sperior, UAT-uri (județ, municipii, orașe, comune)</t>
  </si>
  <si>
    <t>Apel necompetitiv, cu termen limită de depunere</t>
  </si>
  <si>
    <t>AJOFM/parteneri socio-economici</t>
  </si>
  <si>
    <t>AFM/UAT-uri (județ, municipii, orașe, comune)/Persoane fizice - gospodării individuale</t>
  </si>
  <si>
    <t>UAT-uri (județ, municipii, orașe, comune)</t>
  </si>
  <si>
    <t>Dezvoltarea transportului verde prin achiziția de vehicule nepoluante și de stații de încărcare necesare pentru servicii de transport public care să faciliteze accesul la formare profesională și oportunități de angajare</t>
  </si>
  <si>
    <t xml:space="preserve">Reducerea poluării și generarea de locuri de muncă durabile prin reintroducerea în circuitul economico-socio-cultural a siturilor dezafectate rezultate din declinul și/sau transformarea unor sectoare economice sau prin valorificarea acestora pentru infrastructuri verzi. </t>
  </si>
  <si>
    <t>UAT-uri (județ, municipii, orașe, comune)/IMM/întreprinderi mari</t>
  </si>
  <si>
    <t>Apel P2/1.1.A.1/2023 - Investiții pentru care se acordă granturi de până la 2.000.000 EUR</t>
  </si>
  <si>
    <t>Investiții pentru dezvoltarea întreprinderilor mici și mijlocii care sprijină creșterea durabilă și crearea de locuri de muncă în Județul Hunedoara (nonITI)</t>
  </si>
  <si>
    <t>RO423-Hunedoara</t>
  </si>
  <si>
    <t>Apel P2/1.1.A.2/2023 - Investiții pentru care se acordă granturi de până la 5.000.000 EUR</t>
  </si>
  <si>
    <t>Apel P2/1.2.A.1/2023 - Sprijin pentru dezvoltarea microîntreprinderilor</t>
  </si>
  <si>
    <t>Sprijin de până la 200.000 EUR pentru creșterea durabilă și crearea de locuri de muncă în Județul Hunedoara’’ (nonITI)</t>
  </si>
  <si>
    <t>Apel P2/1.2.A.2/2023 - Sprijin pentru dezvoltarea întreprinderilor sociale</t>
  </si>
  <si>
    <t>Investiții pentru dezvoltarea infrastructurii de afaceri pentru IMM-uri care sprijină creșterea durabilă și crearea de locuri de muncă în Județul Hunedoara</t>
  </si>
  <si>
    <t>Apel P2/1.1.B.1/2023 - Investiții în microregiunea Valea Jiului</t>
  </si>
  <si>
    <t>Investiții pentru dezvoltarea întreprinderilor mici și mijlocii care sprijină creșterea durabilă și crearea de locuri de muncă în Județul Hunedoara (ITI)</t>
  </si>
  <si>
    <t>RO423 - ITI Valea Jiului</t>
  </si>
  <si>
    <t>Apel P2/1.2.B.1/2023 - Sprijin pentru dezvoltarea microîntreprinderilor în microregiunea Valea Jiului</t>
  </si>
  <si>
    <t>Sprijin de până la 200.000 EUR care sprijinăpentru creșterea durabilă și crearea de locuri de muncă în Județul Hunedoara’’</t>
  </si>
  <si>
    <t>Apel P2/1.2.B.2/2023 - Sprijin pentru dezvoltarea întreprinderilor sociale în microregiunea Valea Jiului</t>
  </si>
  <si>
    <t>Apel P3/1.1.A.1/2023 - Investiții pentru care se acordă granturi de până la 2.000.000 EUR</t>
  </si>
  <si>
    <t>Investiții pentru dezvoltarea întreprinderilor mici și mijlocii care sprijină creșterea durabilă și crearea de locuri de muncă în Județul Dolj</t>
  </si>
  <si>
    <t xml:space="preserve">RO411-Dolj </t>
  </si>
  <si>
    <t>Apel P3/1.1.A.2/2023 - Investiții pentru care se acordă granturi de până la 5.000.000 EUR</t>
  </si>
  <si>
    <t>Apel P3/1.2.A.1/2023 - Sprijin pentru dezvoltarea microîntreprinderilor</t>
  </si>
  <si>
    <t>Apel P3/1.2.A.2/2023 - Sprijin pentru dezvoltarea întreprinderilor sociale</t>
  </si>
  <si>
    <t>Investiții pentru dezvoltarea infrastructurii de afaceri pentru IMM-uri care sprijină creșterea durabilă și crearea de locuri de muncă în Județul Dolj</t>
  </si>
  <si>
    <t>Apel P4/1.1.A.1/2023 - Investiții pentru care se acordă granturi de până la 2.000.000 EUR</t>
  </si>
  <si>
    <t>Investiții pentru dezvoltarea întreprinderilor mici și mijlocii care sprijină creșterea durabilă și crearea de locuri de muncă în Județul Galați</t>
  </si>
  <si>
    <t>RO224-Galați</t>
  </si>
  <si>
    <t>Apel P4/1.1.A.2/2023 - Investiții pentru care se acordă granturi de până la 5.000.000 EUR</t>
  </si>
  <si>
    <t>Apel P4/1.2.A.1/2023 - Sprijin pentru dezvoltarea microîntreprinderilor</t>
  </si>
  <si>
    <t>Sprijin de până la 200.000 EUR care pentru creșterea durabilă și crearea de locuri de muncă în Județul Galați</t>
  </si>
  <si>
    <t>Apel P4/1.2.A.2/2023 - Sprijin pentru dezvoltarea întreprinderilor sociale</t>
  </si>
  <si>
    <t>Investiții pentru dezvoltarea infrastructurii de afaceri pentru IMM-uri care sprijină creșterea durabilă și crearea de locuri de muncă în Județul Galați</t>
  </si>
  <si>
    <t>Apel competitiv, cu depunere la termen (proiect pre-identificat)</t>
  </si>
  <si>
    <t>Apel P5/1.1.A.1/2023 - Investiții pentru care se acordă granturi de până la 2.000.000 EUR</t>
  </si>
  <si>
    <t>Investiții pentru dezvoltarea întreprinderilor mici și mijlocii care sprijină creșterea durabilă și crearea de locuri de muncă în Județul Prahova</t>
  </si>
  <si>
    <t>RO316-Prahova</t>
  </si>
  <si>
    <t>Apel P5/1.1.A.2/2023 - Investiții pentru care se acordă granturi de până la 5.000.000 EUR</t>
  </si>
  <si>
    <t>Apel P5/1.2.A.1/2023 - Sprijin pentru dezvoltarea microîntreprinderilor”</t>
  </si>
  <si>
    <t>Sprijin de până la 200.000 EUR pentru creșterea durabilă și crearea de locuri de muncă în Județul Prahova"</t>
  </si>
  <si>
    <t>Apel P5/1.2.A.2/2023 - Sprijin pentru dezvoltarea întreprinderilor sociale”</t>
  </si>
  <si>
    <t>Investiții pentru dezvoltarea infrastructurii de afaceri pentru IMM-uri care sprijină creșterea durabilă și crearea de locuri de muncă în Județul Prahova</t>
  </si>
  <si>
    <t>Apel P6/1.1.A.1/2023 - Investiții pentru care se acordă granturi de până la 2.000.000 EUR</t>
  </si>
  <si>
    <t>Investiții pentru dezvoltarea întreprinderilor mici și mijlocii care sprijină creșterea durabilă și crearea de locuri de muncă în Județul Mureș</t>
  </si>
  <si>
    <t>RO125-Mureș</t>
  </si>
  <si>
    <t>Apel P6/1.1.A.2/2023 - Investiții pentru care se acordă granturi de până la 5.000.000 EUR</t>
  </si>
  <si>
    <t>Apel P6/1.2.A.1/2023 - Sprijin pentru dezvoltarea microîntreprinderilor</t>
  </si>
  <si>
    <t>Sprijin de până la 200.000 EUR pentru creșterea durabilă și crearea de locuri de muncă în Județul Mureș"</t>
  </si>
  <si>
    <t>Apel P6/1.2.A.2/2023 - Sprijin pentru dezvoltarea întreprinderilor sociale</t>
  </si>
  <si>
    <t>Investiții pentru dezvoltarea infrastructurii de afaceri pentru IMM-uri care sprijină creșterea durabilă și crearea de locuri de muncă în Județul Mureș</t>
  </si>
  <si>
    <t>OP1, OS4</t>
  </si>
  <si>
    <t>OP4, OS6</t>
  </si>
  <si>
    <t>OP 4/ESO4.2</t>
  </si>
  <si>
    <t>OP4/ESO4.1</t>
  </si>
  <si>
    <t>Furnizori de FPC, dezvoltare de competențe transversale/Furnizori de servicii de stimulare a ocupării forței de muncă</t>
  </si>
  <si>
    <t>OP4/ESO4.5</t>
  </si>
  <si>
    <t>OP4/ESO4.7</t>
  </si>
  <si>
    <t>OP4/ESO4.11</t>
  </si>
  <si>
    <t>OP4/ESO4.12</t>
  </si>
  <si>
    <t>Beneficiari selectati de catre GAL RURAL (Furnizori servicii sociale/medicale/Furnizori de FPC/educatie etc.)</t>
  </si>
  <si>
    <t>OP4/RSO4.3</t>
  </si>
  <si>
    <t>UAT judet/UAT municipii / UAT orase in parteneriat cu furnizorii de servicii si ONG</t>
  </si>
  <si>
    <t>FEDR+FSE+</t>
  </si>
  <si>
    <t>OP4/ESO4.11+RSO4.3</t>
  </si>
  <si>
    <t xml:space="preserve">Furnizori de servicii sociale/UAT judet/UAT municipii / UAT orase / UAT comune </t>
  </si>
  <si>
    <t>MIPE - AM POAT</t>
  </si>
  <si>
    <t xml:space="preserve">UAT județ/UAT municipii/UAT orașe/UAT comune și/sau alte autorități structuri ale UAT/ Autorități Publice Centrale, instituții de învățământ superior de stat acreditate, parteneriate </t>
  </si>
  <si>
    <t>AT</t>
  </si>
  <si>
    <t>Asigurarea functionarii sistemului de management al PR SUD MUTENIA</t>
  </si>
  <si>
    <t>Asigurarea functionarii sistemului de managemet al PR Sud Muntenia</t>
  </si>
  <si>
    <t>P7</t>
  </si>
  <si>
    <t>ADR SUD MUNTENIA</t>
  </si>
  <si>
    <t>ITI Delta Dunării</t>
  </si>
  <si>
    <t>Sănătate</t>
  </si>
  <si>
    <t>FEDR: medici de familie/ asocieri/ centre de permanentă/ dispensare</t>
  </si>
  <si>
    <t xml:space="preserve">1.Administrator de grant global (MS sau structuri relevante)
2.Cabinete ale medicilor de familie (ex. cabinete medicale individuale, inclusiv puncte de lucru pentru medicii de familie, diferite forme de asociere ale acestora în grupuri de practică medicală/ centre de permanență/ dispensare) 
</t>
  </si>
  <si>
    <t>acoperire nationala</t>
  </si>
  <si>
    <t>FEDR - Investiții în infrastructura structurilor implicate în derularea Programul Național de Vaccinare  (unități mobile)</t>
  </si>
  <si>
    <t>non-competitiv</t>
  </si>
  <si>
    <t xml:space="preserve">FEDR - Investiții în infrastructura publică în care se furnizează servicii de asistență medicală școlară, inclusiv servicii de asistență stomatologică </t>
  </si>
  <si>
    <t>FEDR - Investiții ambulatorii -  unități sanitare publice care vor implementa programe de screening (OIS: cancer, hepatite, , etc.)</t>
  </si>
  <si>
    <t xml:space="preserve">FEDR - Investiții dispensare TB (care furnizează servicii destinate persoanelor suspecte/ confirmate cu tuberculoză) </t>
  </si>
  <si>
    <t xml:space="preserve">FEDR - Investiții ambulatorii - spitalele de pediatrie spitalelor publice care au secții de pediatrie, inclusiv investiții asistență medicală stomatologică 
</t>
  </si>
  <si>
    <t>FEDR - Investiții ambulatorii obstetrică ginecologie</t>
  </si>
  <si>
    <t>o structuri sanitare/ alte structuri publice care desfășoară activități medicale de tip ambulatoriu/ acordă asistență medicală ambulatorie de obstetrică ginecologie, inclusiv unitățile sanitare care vor implementa programe de screening / diagnosticare și tratament în vederea creșterii capacitații acestora de a oferi servicii de screening prenatal și de urmărire a gravidei</t>
  </si>
  <si>
    <t>FEDR - Investiții  ambulatorii integrate ale spitalelor de psihiatrie- sănătate mintală</t>
  </si>
  <si>
    <t>FEDR Investiții de mică amploare în infrastructura publică a spitalelor mici, orășenești și municipale</t>
  </si>
  <si>
    <t xml:space="preserve">FEDR A. Investiții în infrastructura publică a structurilor sanitare care au atribuții în prevenirea, controlul, diagnosticul și supravegherea bolilor transmisibile, în controlul și supravegherea IAAM și a celor implicate în sănătatea publică </t>
  </si>
  <si>
    <t xml:space="preserve"> extindere/ modernizare/ reabilitare/dotare laboratoare naționale de referință , laborator regional de sănătate publică (ex. INSP/ INCD Medico-Militar „Cantacuzino",  centrele regionale de sănătate publică ale INSP
</t>
  </si>
  <si>
    <t>Non competitiv</t>
  </si>
  <si>
    <t>extindere/ modernizare/ reabilitare/dotare laboratoare (regionale) de sănătate publică (ex. centrele regionale de sănătate publică ale INSP)</t>
  </si>
  <si>
    <t>extindere/ modernizare/ reabilitare/dotare laboratoarele de microbiologie</t>
  </si>
  <si>
    <t>FEDR: B. Investiții infrastructura publică a sistemului național de transfuzii</t>
  </si>
  <si>
    <t xml:space="preserve">construire/ extindere/ modernizare/ reabilitare/ dotare pentru:
•  centrele de transfuzie sanguină (ex Institutul Național de Transfuzie Sangvină și centrele județene de transfuzie sangvină etc.) construire/ extindere/ modernizare/ reabilitare/ dotare pentru:
• infrastructura de prelevare, testare a sângelui și/ sau procesare a plasmei
</t>
  </si>
  <si>
    <t>LDR si acoperire nationala</t>
  </si>
  <si>
    <t xml:space="preserve"> Ministerul Sănătății, instituții și unități sanitare cu atribuții în domeniul transfuziilor de sânge </t>
  </si>
  <si>
    <t>FEDR: Intervenții dedicate pacientului critic cu patologie vasculară cerebrală acută</t>
  </si>
  <si>
    <t xml:space="preserve">extindere/ modernizare/ reabilitare/ dotare unități sanitare care tratează pacienți critici (ex. cu patologie vasculară cerebrală acută, etc), precum și în structurile care furnizează servicii de îngrijire pacienți critici  (ex. ATI, blocuri operatorii,  UPU, inclusiv stațiile de oxigen care deservesc aceste structuri, etc.).
</t>
  </si>
  <si>
    <t xml:space="preserve">FEDR&gt; Intervenții dedicate pacientului critic - politraumă, Inclusiv structuri suport </t>
  </si>
  <si>
    <t xml:space="preserve">extindere/ modernizare/ reabilitare/ dotare unități sanitare care tratează pacienți critici (ex politraumă, etc), precum și în structurile care furnizează servicii de îngrijire pacienți critici  (ex. ATI, blocuri operatorii,  UPU, inclusiv stațiile de oxigen care deservesc aceste structuri, etc.). </t>
  </si>
  <si>
    <t>FEDR Investiții în unități sanitare care tratează pacienți critici (ex. USTACC)</t>
  </si>
  <si>
    <t xml:space="preserve">     </t>
  </si>
  <si>
    <t>FEDR Investiții în centre de genetică medicală și centre de expertiză în boli rare</t>
  </si>
  <si>
    <t>Investiții în centre de genetică medicală și centre de expertiză în boli rare</t>
  </si>
  <si>
    <t>FSE+: masuri pentru dezvoltarea capacității personalului boli rare si genetice</t>
  </si>
  <si>
    <t>FSE+ A. Dezvoltarea de programe/ module specifice și transersale de la nivelul universităților de medicină , care să permită formarea postuniversitară de specialitate în conformitate cu specialitățile asumate de MS în nomenclatorul de specialități și acord cu modelele europene</t>
  </si>
  <si>
    <t xml:space="preserve"> Ministerul Sănătății/administrația publică centrală/universități de medicină - singure sau în parteneriat </t>
  </si>
  <si>
    <t>FSE+: C. Dezvoltarea competențelor personalului implicat în implementarea intervențiilor strategice din domeniul cercetării susținute din POS: genomică, vaccinuri, tratament cancer- acțiunile sunt complementare cu măsurile FEDR cercetării  prevăzute în POS – prioritatea 5</t>
  </si>
  <si>
    <t>Non-Competitiv</t>
  </si>
  <si>
    <t>Non-competitiv</t>
  </si>
  <si>
    <t>Programe dedicate cercetării și/sau utilizării clinice: ex. producție de vaccinuri, seruri și alte medicamente biologice– OIS.</t>
  </si>
  <si>
    <t>Cercetare în domeniul bolilor netransmisibile (ex. combaterea cancerului)</t>
  </si>
  <si>
    <t>Implementarea de soluții de cercetare în domeniul genomică</t>
  </si>
  <si>
    <t>FEDR Investiții în digitalizarea sistemului de sănătate -  Dezvoltarea Observatorului Național pentru Date în Sănătate</t>
  </si>
  <si>
    <t xml:space="preserve"> Ministerul Sănătății, autorități și instituții publice, unități sanitare relevante din domeniul medical;
 Parteneriate între autorități, instituții publice, unități sanitare relevante din domeniul medical și alte autorități și instituții publice; 
</t>
  </si>
  <si>
    <t>FEDR: Digitalizare în sănătate</t>
  </si>
  <si>
    <t>Dezvoltarea integrată a unor soluții de e-sănătate, cu anvergură națională</t>
  </si>
  <si>
    <t>Dotare unități sanitare acreditate pentru prelevare organe (ex. dotare  cu sisteme de purificare a sângelui cu ECMO)</t>
  </si>
  <si>
    <t>proiecte strategice/acoperire nationala</t>
  </si>
  <si>
    <t>OIS transplant
competitiv</t>
  </si>
  <si>
    <t xml:space="preserve">Autoritate de Management </t>
  </si>
  <si>
    <t xml:space="preserve">ADR Nord-Est  - AM PR Nord Est </t>
  </si>
  <si>
    <t xml:space="preserve">ADR Sud-Est - AM PR Sud-Est </t>
  </si>
  <si>
    <t>ADR Sud-Est - AM PR Sud-Est</t>
  </si>
  <si>
    <t>ADR Sud Muntenia - AM PR Sud Muntenia</t>
  </si>
  <si>
    <t>entitățile de transfer tehnologic</t>
  </si>
  <si>
    <t>Parteneriatul între STS și UAT Județe</t>
  </si>
  <si>
    <t>fondatorii incubatoarelor, parteneriate între fondatori</t>
  </si>
  <si>
    <t>clusterul, organizațua clusterului</t>
  </si>
  <si>
    <t>UAT Județ, parteneriate UAT Județ+Mun/ Orașe/ Comun, parteneriate UAT Județ+UAT Județ</t>
  </si>
  <si>
    <t>UAT Județ/ Municipiu/ Oraș/ Comună</t>
  </si>
  <si>
    <t>ADR SV Oltenia - AM PR SV Oltenia</t>
  </si>
  <si>
    <t xml:space="preserve">Aistenta tehnică </t>
  </si>
  <si>
    <t xml:space="preserve">OP 3  </t>
  </si>
  <si>
    <t xml:space="preserve">OP 2 </t>
  </si>
  <si>
    <t>OP 1</t>
  </si>
  <si>
    <t>OP 4</t>
  </si>
  <si>
    <t>OP 5</t>
  </si>
  <si>
    <t>universitățile de stat din Regiunea Vest sau care desfășoară activități de învățământ superior în Regiunea Vest</t>
  </si>
  <si>
    <t>membrii ecosistemului regional de inovare: sectorul academic și de cercetare, sectorul privat, sectorul non-profit, administrația publică</t>
  </si>
  <si>
    <t>Entitățile care au calitatea de fondator al incubatorului de afaceri,
(autorități publice, instituții de învățământ superior acreditate,
institute, centre și stațiuni de cercetare-dezvoltare, camere de
comerț care înființează un incubator de afaceri etc.).</t>
  </si>
  <si>
    <t>Agenția pentru Dezvoltare Regională Vest</t>
  </si>
  <si>
    <t>OS FTJ</t>
  </si>
  <si>
    <t>FEDR Investiții în infrastructura cabinetelor medicilor de familie (cabinete individuale medici de familie, diferite forme de asociere ale acestora în grupuri de practică medicală/ centre de permenență/ dispensare)</t>
  </si>
  <si>
    <t>OP4 - RSO4.5</t>
  </si>
  <si>
    <t>FEDR dotare (ex. achiziție mijloace de transport adaptate care să asigure inclusiv menținerea lanțului de frig; dotarea camerelor de frig- unități mobile)</t>
  </si>
  <si>
    <t xml:space="preserve"> Administrator de grant global (MS sau structuri relevante)/ Structuri de sănătate publică responsabile cu distribuția vaccinurilor la nivel teritorial/  local 
</t>
  </si>
  <si>
    <t>non competitiv</t>
  </si>
  <si>
    <t xml:space="preserve">CompetitivOIS Combaterea cancerului
</t>
  </si>
  <si>
    <t xml:space="preserve">FEDR reabilitate ambulatoriu+dotarea de cabinete de asistență medicală stomatologică în structura ambulatoriilor și dotare </t>
  </si>
  <si>
    <t xml:space="preserve">Competitiv
OIS Sănătatea mamei
</t>
  </si>
  <si>
    <t xml:space="preserve">FEDR - Investiții ambulatorii - Centre de Sănătate Mintală
</t>
  </si>
  <si>
    <t xml:space="preserve">FEDR Investiții în infrastructura publică a unităților sanitare care furnizează servicii de reabilitare/ recuperare/ unitățlor sanitare acuți în vederea transformării acestora în unităţi sanitare care furnizează servicii de reabilitare/ recuperare </t>
  </si>
  <si>
    <t xml:space="preserve"> dotare/ extindere/ modernizare/ reabilitare unități sanitare publice care furnizează servicii de reabilitare/ recuperare/ unități sanitare acuți în vederea transformării acestora în unităţi sanitare care furnizează servicii de reabilitare/ recuperare </t>
  </si>
  <si>
    <t>FEDR Investiții în infrastructura publică a unităților sanitare care furnizează servicii de paliație/  unitățlor sanitare acuți în vederea transformării acestora în unităţi sanitare care furnizează servicii de paliație</t>
  </si>
  <si>
    <t>extindere/ modernizare/ reabilitare/ constructie/ dotare unități sanitare publice care furnizează servicii de paliație/ unități sanitare acuți în vederea transformării acestora în unităţi sanitare care furnizează servicii de paliație</t>
  </si>
  <si>
    <t> INSP și centrele regionale de sănătate publică ale INSP
 INCD Medico-Militară „Cantacuzino</t>
  </si>
  <si>
    <t> INSP și centrele regionale de sănătate publică ale INSP</t>
  </si>
  <si>
    <t xml:space="preserve">CompetitivOIS pacient critic </t>
  </si>
  <si>
    <t>construcția/ dotarea spitalele regionale de urgență (inclusiv activități, precum: coordonarea proiectelor, administrare, management financiar, raportare, monitorizare și evaluare, activități de informare specifice etc)</t>
  </si>
  <si>
    <t> ANDIS/ Ministerul Sănătății/ parteneriat</t>
  </si>
  <si>
    <t xml:space="preserve">extindere/construcție/dotare </t>
  </si>
  <si>
    <t>FEDR -A. proiecte strategice predefinite vaccinuri</t>
  </si>
  <si>
    <t>OP1- RSO1.1</t>
  </si>
  <si>
    <t xml:space="preserve">INCD Medico-militară „Cantacuzino”/
Parteneriat între INCD Medico-militară „Cantacuzino” și structuri relevante </t>
  </si>
  <si>
    <t xml:space="preserve">Non competitiv
OIS vaccinuri
</t>
  </si>
  <si>
    <t>FEDR -A. proiecte strategice predefinite: tratament cancer</t>
  </si>
  <si>
    <t xml:space="preserve">Parteneriat între INCD FIN Horia Hulubei și structuri relevante (ex. institute oncologice, alte organizații de cercetare etc, unități medicale publice, universități/ UMF, unități CDI,  etc). </t>
  </si>
  <si>
    <t xml:space="preserve">Non- Competitiv
OIS tratament cancer
</t>
  </si>
  <si>
    <t>FEDR A. proiecte strategice predefinite: genomică</t>
  </si>
  <si>
    <t xml:space="preserve">Parteneriat între Institutul Național de Genomică și entități relevante ex. (institute de cercetare în genomică, alte organizații de cercetare etc, unități medicale publice, universități/ UMF, unități CDI, entități de inovare și transfer tehnologic etc). </t>
  </si>
  <si>
    <t xml:space="preserve">Non-Competitiv
OIS genomică
</t>
  </si>
  <si>
    <t>B.a.Sprijin pentru colaborarea între actorii din sistemul public și mediul de afaceri în domeniul CDI, prin creșterea gradului de colaborare public privat (organizațiile de cercetare și IMM-uri)</t>
  </si>
  <si>
    <t>Institute și organizații publice de cercetare (ex., alte organizații de cercetare etc, unități medicale publice, universități/ UMF, unități CDI, entități de inovare și transfer tehnologic etc). 
Parteneriate cu entități din sectorul privat.
Întreprinderile mari sunt eligibile doar dacă proiectele implică o cooperare cu IMM-uri pe activități de CDI.</t>
  </si>
  <si>
    <t>B.b. Sprijin pentru proiecte în domeniul susținerii dezvoltării ș testării de tehnologii inovative/avansate cu aplicabilitate în domeniul clinic</t>
  </si>
  <si>
    <t>IMM/ întreprinderi mari 
Sprijinul acordat întreprinderilor mari va fi asigurat numai în contextul colaborării cu IMMuri pentru activitățile de CDI, iar în situația parteneriatului, bugetul acordat întreprinderii mari nu îl va depăși pe cel acordat IMMurilor.</t>
  </si>
  <si>
    <t>B.c. Sprijin pentru întreprinderile inovatoare pentru creșterea investițiilor în noile tehnologii și în inovare, a creșterii performanței și a calității în CDI.</t>
  </si>
  <si>
    <t>Start-up-uri/spin-off-uri si întreprinderi nou înființate inovatoare</t>
  </si>
  <si>
    <t>B.d.Integrarea ecosistemului național CDI în Spațiul de Cercetare European şi internațional</t>
  </si>
  <si>
    <t xml:space="preserve">	IMM-uri, întreprinderi, întreprinderi inovatoare, inclusiv organizații publice de cercetare.
Parteneriate cu entități din sectorul privat.
Întreprinderile mari sunt eligibile doar dacă proiectele implică o cooperare cu IMM-uri pe activități de CDI. </t>
  </si>
  <si>
    <t>Dezvoltarea Observatorului Național pentru Date în Sănătate</t>
  </si>
  <si>
    <t>OP1 - RSO1.2</t>
  </si>
  <si>
    <t> Ministerul Sănătății/ INSP/ parteneriat</t>
  </si>
  <si>
    <t>Casa Națională de Asigurări de Sănătate</t>
  </si>
  <si>
    <t xml:space="preserve">Institutul Oncologic Trestioreanu/ Ministerul Sănătății/ Parteneriat între Ministerul Sănătății și IOB Trestioreanu București </t>
  </si>
  <si>
    <t xml:space="preserve">Non competitiv OIS combaterea cancerului
</t>
  </si>
  <si>
    <t xml:space="preserve">CompetitivOIS combaterea cancerului
 </t>
  </si>
  <si>
    <t>dotări institute oncologice</t>
  </si>
  <si>
    <t xml:space="preserve">institute oncologice (cu excepția centrului de excelență în protonoterapie)
</t>
  </si>
  <si>
    <t>dotare unități sanitare publice de interes regional care diagnostichează și tratează cancer</t>
  </si>
  <si>
    <t xml:space="preserve">dotare laboratoare genetică și anatomie patologică cu echipamente medicale. </t>
  </si>
  <si>
    <t xml:space="preserve">extindere/ construcție/dotare a ANT
</t>
  </si>
  <si>
    <t>Structuri care coordonează activitatea de transplant (ANT și oficiile regionale) singure sau în parteneriat cu entități relevante/ Ministerul Sănătății</t>
  </si>
  <si>
    <t xml:space="preserve">Non competitiv
OIS transplant
</t>
  </si>
  <si>
    <t> dotare/ modernizare/ reabilitare/ extindere/ construcție bănci multițesut (ex. piele/ țesut osos/ grefe vasculare și valve cardiace/ cornee/ stocarea țesuturilor/ membrană amniotică etc.) și celule (ex. infrastructură și dotare)</t>
  </si>
  <si>
    <t xml:space="preserve">Unități sanitare acreditate pentru activitate de tip bancă multițesut (ex. piele/ țesut osos/ grefe vasculare și valve cardiace/ cornee/ stocarea țesuturilor/ membrană amniotică etc.) și bancă de celule;
 Parteneriate între Ministerul Sănătății și unități sanitare acreditate pentru activitate de tip bancă multițesut și bancă de celule
</t>
  </si>
  <si>
    <t> Ministerul Sănătății/ ANT/ Parteneriat între MS/ ANT</t>
  </si>
  <si>
    <t>Dotarea cu laboratoare HLA (laborator de biologie moleculară pentru imunologia transplantului)  a unităților sanitare publice acreditate pentru activități în domeniul transplantulu</t>
  </si>
  <si>
    <t xml:space="preserve"> Ministerul Sănătății/ ANT/ Parteneriat între MS/ ANT/
unități sanitare publice acreditate pentru activități în domeniul transplantulu
</t>
  </si>
  <si>
    <t>Institutul Clinic Fundeni/ Ministerul Sănătății/ Parteneriat între Ministerul Sănătății și Institutul Clinic Fundeni</t>
  </si>
  <si>
    <t xml:space="preserve">Autoritatea pentru Digitalizarea României </t>
  </si>
  <si>
    <t>IMM,  Organizații de cercetare (instituții de învatamant superior/institute/centre de cercetare)</t>
  </si>
  <si>
    <t>Organizații de cercetare (instituții de învatamant superior/institute/centre de cercetare), IMM</t>
  </si>
  <si>
    <t xml:space="preserve">Programul Educație și Ocupare  </t>
  </si>
  <si>
    <t>MIPE - DGPECU</t>
  </si>
  <si>
    <t xml:space="preserve">Programul Dezvoltare Durabila </t>
  </si>
  <si>
    <t xml:space="preserve">ANANP/administratori ai ariilor naturale protejate pentru ariile care au structuri de administrare proprii/ARBDD
administratori desemnați în condițiile legii și/sau proprietari ai suprafețelor de teren ce constituie ecosistem degradat aflat în proprietate publică.
MMAP.
</t>
  </si>
  <si>
    <t>UAT(inclusiv asocieri ale acestora - ADI) în parteneriat cu Compania Națională de Căi Ferate CFR S.A. (CN CFR S.A.)</t>
  </si>
  <si>
    <t xml:space="preserve">Compania Națională de Administrare a Infrastructurii Rutiere(CNAIR), Compania Națională de Investiții rutiere (CNIR), Parteneriate între CNAIR/CNIR și autoritățile publice locale (UAT)/asociatii ale acestora (ADI) exclusiv pentru implementarea proiectelor din cadrul acestei priorități.
</t>
  </si>
  <si>
    <t>Administratorul infrastructurii de transport feroviar de interes european şi naţional, desemnat conform legislaţiei în vigoare, cu atribuţii în dezvoltarea proiectelor de investiţii (Compania Națională de Căi Ferate „CFR” SA, care funcționează sub autoritatea Ministerului Transporturilor și Infrastructurii)</t>
  </si>
  <si>
    <t xml:space="preserve">Programul Asistenta Tehnica </t>
  </si>
  <si>
    <t xml:space="preserve">Programul Incluziune si Demnitate Sociala </t>
  </si>
  <si>
    <t>FSE+ G. Îmbunătățirea accesibilității și eficacității rețelei de medicină școlară, inclusiv a celei de sănătate orală</t>
  </si>
  <si>
    <t xml:space="preserve">FSE+ F. Creșterea capacității de recuperare a copiilor/ tinerilor cu probleme de sănătate mintală (0-18 ani) </t>
  </si>
  <si>
    <t>FSE+ Screening cancer col uterin</t>
  </si>
  <si>
    <t>FSE+ Screening cancer mamar</t>
  </si>
  <si>
    <t>FSE+ Screening cancer colorectal</t>
  </si>
  <si>
    <t>FSE+ Screening hepatite</t>
  </si>
  <si>
    <t>FSE+ Screening tuberculoză</t>
  </si>
  <si>
    <t>FSE+ Screening cancer pulmonar</t>
  </si>
  <si>
    <t>FSE+ Screening cancer prostată</t>
  </si>
  <si>
    <t>FSE+ E. sănătatea reproducerii</t>
  </si>
  <si>
    <t>FSE+ A. servicii de reabilitare/ recuperare</t>
  </si>
  <si>
    <t>FSE+ B. servicii de îngrijire paliativă și a îngrijirilor la domiciliu</t>
  </si>
  <si>
    <t>FSE+: C. Dezvoltarea competențelor personalului implicat în implementarea intervențiilor strategice din domeniul cercetării susținute din POS: genomică, vaccinuri, tratament cancer- acțiunile sunt complementare cu măsurile FEDR cercetării  prevăzute în PS – prioritatea 5</t>
  </si>
  <si>
    <t xml:space="preserve">FEDR: A. Continuarea investițiilor în spitalele regionale de urgență: Iași, Cluj, Craiova (faza a II a)
construcție/ dotare
</t>
  </si>
  <si>
    <t>FEDR: B. Proiecte care vizează soluții de cercetare cu aplicabilitate în domeniul medical - mecanism competitiv
B.a. Sprijin pentru colaborarea între actorii din sistemul public și mediul de afaceri în domeniul CDI, prin creșterea gradului de colaborare public privat</t>
  </si>
  <si>
    <t>FEDR: B. Proiecte care vizează soluții de cercetare cu aplicabilitate în domeniul medical - mecanism competitiv
B.b.Sprijin pentru proiecte în domeniul susținerii dezvoltării ș testării de tehnologii inovative/avansate cu aplicabilitate în domeniul clinic</t>
  </si>
  <si>
    <t>FEDR: B. Proiecte care vizează soluții de cercetare cu aplicabilitate în domeniul medical - mecanism competitiv
B.c. Sprijin pentru întreprinderile inovatoare pentru creșterea investițiilor în noile tehnologii și în inovare, a creșterii performanței și a calității în CDI.</t>
  </si>
  <si>
    <t>FEDR: B. Proiecte care vizează soluții de cercetare cu aplicabilitate în domeniul medical - mecanism competitiv
B.d.Integrarea ecosistemului național CDI în Spațiul de Cercetare European şi internațional</t>
  </si>
  <si>
    <t>FEDR:A.Investiții în oncologie
e. Investiții în infrastructuri spitalicești publice noi cu impact teritorial major – Institutul Oncologic Trestioreanu București</t>
  </si>
  <si>
    <t>FEDR:A.Investiții în oncologie
a. Centrul de excelență în protonoterapie</t>
  </si>
  <si>
    <t>FEDR:A.Investiții în oncologie
b. Dotări institute oncologice</t>
  </si>
  <si>
    <t>FEDR:A.Investiții în oncologie
b. Dotarea unităților sanitare publice de interes național care diagnostichează și tratează cancere cu localizare specifică (ex. tumori cerebrale, hematooncologice etc.)</t>
  </si>
  <si>
    <t>FEDR:A.Investiții în oncologie
c.Dotarea unităților sanitare publice de interes regional care diagnostichează și tratează cancer</t>
  </si>
  <si>
    <t xml:space="preserve">FEDR:A.Investiții în oncologie
d. Dotare laboratoare genetică și anatomie patologică cu echipamente medicale. </t>
  </si>
  <si>
    <t xml:space="preserve">FEDR: B.Investiții în domeniul transplant
Investiții în infrastructura publică a unității care coordonează activitatea de transplant
extindere/ construcție/dotare
</t>
  </si>
  <si>
    <t>FEDR: B.Investiții în domeniul transplant
Investiții în infrastructura publică a băncilor multițesut  și celule
dotare/ modernizare/ reabilitare/ extindere/ construcție</t>
  </si>
  <si>
    <t>FEDR: B.Investiții în domeniul transplant
Investiții în infrastructura publică a unităților sanitare acreditate pentru activități în domeniul transplantului - dotarea cu sisteme de purificare a sângelui – ECMO a centrelor acreditate pentru prelevare organe</t>
  </si>
  <si>
    <t>FEDR: B.Investiții în domeniul transplant
Investiții în infrastructura publică a unităților sanitare acreditate pentru activități în domeniul transplantului - dotarea cu laboratoare HLA</t>
  </si>
  <si>
    <t>FEDR: B.Investiții în domeniul transplant
Investiții în infrastructuri spitalicești publice noi cu impact teritorial major – unitate sanitară publică care realizează intervenții multidisciplinare și care este acreditată pentru mai multe activități în domeniul transplantului – transplant multi organ, transplant organ/ organe, transplant medular, inclusiv terapii celulare  - Institutul Clinic Fundeni</t>
  </si>
  <si>
    <t xml:space="preserve">c. creșterea capacității de furnizare de servicii preventive de medicină școlară si/sau de sănătate orală care să vizeze copii/ tineri care urmează o formă de învățământ prin finanțarea costurilor operaționale ale serviciilor </t>
  </si>
  <si>
    <t>FEDR - Investiții ambulatorii -  unități sanitare publice care vor implementa programe de screening (OIS: cancer, hepatite, , etc.)
dotare/ extindere/ modernizare/ reabilitare</t>
  </si>
  <si>
    <t>a. formarea personalului implicat în tratarea copiilor/ tinerilor cu probleme de sănătate mintală, inclusiv programe de formare destinate părinților sau altor aparținători</t>
  </si>
  <si>
    <t>servicii medicale</t>
  </si>
  <si>
    <t>dezvoltare capacitate program</t>
  </si>
  <si>
    <t xml:space="preserve">servicii medicale </t>
  </si>
  <si>
    <t xml:space="preserve">dezvoltarea de mecanisme în domeniul sănătății reproducerii/ formarea personalului si creșterea capacității de a furniza servicii de sănătatea reproducerii, cu accent particular pe cabinetele de planificare familială sprijinite prin PNRR
(119 cabinete de planificare familială vor fi reabilitate și dotate) până la preluarea completă și consolidată în sistemul de îngrijiri prin finanțarea costurilor operaționale ale serviciilor
</t>
  </si>
  <si>
    <t xml:space="preserve">a. dezvoltarea de instrumente de lucru si b.acțiuni de formare/ actualizare de competențe ale personalului implicat în furnizarea serviciilor de reabilitare/recuperare </t>
  </si>
  <si>
    <t>a. dezvoltarea de instrumente de lucru și mecanisme care să faciliteze creșterea accesibilității și eficacității serviciilor de îngrijire paliativă și de îngrijiri la domiciliu (ex. ghiduri/ proceduri/ protocoale de lucru/ colaborări interdisciplinare etc) si b. acțiuni de formare/ actualizare de competențe ale personalului implicat în furnizarea de servicii de îngrijire paliativă</t>
  </si>
  <si>
    <t>extindere/ modernizare/ reabilitare/ construcție/ dotare spitale publice mici, municipale și orășenești. Aceste investiții vizează inclusiv îngrijirea pe termen lung a bolilor cronice.</t>
  </si>
  <si>
    <t>masuri pentru dezvoltarea capacității personalului boli rare si genetice</t>
  </si>
  <si>
    <t>formarea postuniversitară de specialitate în conformitate cu specialitățile asumate de MS în nomenclatorul de specialități și acord cu modelele europene</t>
  </si>
  <si>
    <t>FEDR: Investiții în infrastructuri spitalicești publice noi cu impact teritorial major –  Institutul Oncologic Trestioreanu București construcție/ dotare</t>
  </si>
  <si>
    <t>centrul de excelență în protonoterapie
modernizare/ reabilitare/ extindere/ construcție/ dotare</t>
  </si>
  <si>
    <t>dotare, inclusiv laboratoare de anatomie patologică.a unităților sanitare publice de interes național care diagnostichează și tratează cancere cu localizare specifică (ex. tumori cerebrale, hematooncologice etc.)</t>
  </si>
  <si>
    <t>FEDR: Investiții în infrastructuri spitalicești publice noi cu impact teritorial major –  Institutul Clinic Fundeni
construcție/ dotare</t>
  </si>
  <si>
    <t>OP4- ESO4.11</t>
  </si>
  <si>
    <t>OP4- ESO4.7</t>
  </si>
  <si>
    <t xml:space="preserve"> acoperire nationala</t>
  </si>
  <si>
    <t>LDR/acoperire nationala</t>
  </si>
  <si>
    <t xml:space="preserve">Investiții în infrastructura publică a unităților sanitare/ altor structuri medicale publice care desfășoară activități medicale de tip ambulatoriu/ acordă asistență medicală ambulatorie:
 ambulatorii sau structuri de tip ambulatoriu care furnizează servicii de sănătate mintală (structuri publice care desfășoară activități medicale de tip ambulatoriu) 
</t>
  </si>
  <si>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depistarea si diagnosticarea precoce a cancerului de col uterin (condiție de eligibilitate). 
NB. Este obligatorie derularea proiectului în parteneriat (element de eligibilitate proiect). </t>
  </si>
  <si>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depistarea si diagnosticarea precoce a cancerului de sân (condiție de eligibilitate). 
NB. Este obligatorie derularea proiectului în parteneriat (element de eligibilitate proiect). </t>
  </si>
  <si>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depistarea si diagnosticarea precoce a cancerului colorectal (condiție de eligibilitate). 
NB. Este obligatorie derularea proiectului în parteneriat (element de eligibilitate proiect). </t>
  </si>
  <si>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diagnosticul, stadializarea și tratamentul infecțiilor cu virusuri hepatitice (condiție de eligibilitate). 
NB. Este obligatorie derularea proiectului în parteneriat (element de eligibilitate proiect). </t>
  </si>
  <si>
    <t>Autoritate publică centrală în subordinea Ministerului Sănătății cu competență exclusivă în domeniu - Institutul de Pneumoftiziologie „Marius Nasta”</t>
  </si>
  <si>
    <t xml:space="preserve">• Ministerul Sănătății;
• Institut sau instituție medicală publică, unitate cu personalitate juridică aflată în subordinea Ministerului Sănătății cu competențe în domeniul sănătății reproducerii singure sau un parteneriat.
</t>
  </si>
  <si>
    <t xml:space="preserve">Beneficiarii proiectelor strategice de cercetare - genomică, tratament cancer, vaccinuri
</t>
  </si>
  <si>
    <t xml:space="preserve"> Institut oncologic - unitate sanitară unde se realizează depistarea precoce, diagnosticarea, tratarea pacienților oncologici;
Localizarea centrului de excelență în protonoterapie se va realiza într-unul din cele 3 institute oncologice și va fi decisă în baza unor criterii de selecție stabilite prin consultarea Ministerului Sănătății.
 Parteneriat între Ministerul Sănătății și Institut oncologic - unitate sanitară unde se realizează depistarea precoce, diagnosticarea, tratarea pacienților oncologici.
</t>
  </si>
  <si>
    <t>Unități sanitare publice de interes național care diagnostichează și tratează cancere cu localizare specifică (ex. tumori cerebrale, hematooncologice etc.)</t>
  </si>
  <si>
    <t xml:space="preserve">Competitiv
OIS Combaterea cancerului                              </t>
  </si>
  <si>
    <t>cometitiv</t>
  </si>
  <si>
    <t xml:space="preserve">Non  Competitiv
OIS Combaterea cancerului                             </t>
  </si>
  <si>
    <t xml:space="preserve">Non-competitiv
OIS Combaterea cancerului                         </t>
  </si>
  <si>
    <t xml:space="preserve">                Competitiv</t>
  </si>
  <si>
    <t xml:space="preserve">                       Non-competitiv</t>
  </si>
  <si>
    <t xml:space="preserve">                   Competitiv</t>
  </si>
  <si>
    <t xml:space="preserve">                        Non-competitiv</t>
  </si>
  <si>
    <t xml:space="preserve">Non competitiv/ competitiv
OIS Combaterea cancerului
</t>
  </si>
  <si>
    <t>competitiv*
apel -preselecție</t>
  </si>
  <si>
    <t>microîntreprinderi, IMM</t>
  </si>
  <si>
    <t xml:space="preserve"> </t>
  </si>
  <si>
    <t>Promovarea eficientei energetice si reducerea emisiilor de gaze cu efect de sera prin investitii in locuinte multifamiliale</t>
  </si>
  <si>
    <t>Promovarea eficientei energetice si reducerea emisiilor de gaze cu efect de sera</t>
  </si>
  <si>
    <t>Autorități publice locale,municipiile reședință de județ</t>
  </si>
  <si>
    <t>UAT Municipii reședință de județ, Autorități publice centrale</t>
  </si>
  <si>
    <t>ADR Bucuresti Ilfov - AM PR Bucuresti Ilfov</t>
  </si>
  <si>
    <t>microintreprinderi, IMM</t>
  </si>
  <si>
    <t>IMM si orice alte forme legale de admnistrare a incubatoarelor</t>
  </si>
  <si>
    <t>organizatii CDI, universitati publice, IMM</t>
  </si>
  <si>
    <t xml:space="preserve">organizatii CDI, universitati publice, IMM, entitati de inovare si transfer tehnologic </t>
  </si>
  <si>
    <t>intreprinderi nou-înființate, spin-off-uri, IMM</t>
  </si>
  <si>
    <t>IMM din mediul urban si rural</t>
  </si>
  <si>
    <t>IMM din mediul urban si rural; parteneriate intre organismele de cercetare si IMM din mediul urban si rural; Parteneriate intre IMM-uri din mediul urban si rural</t>
  </si>
  <si>
    <t>IMi din mediul urban și rural</t>
  </si>
  <si>
    <t>IMM din mediul urban și rural</t>
  </si>
  <si>
    <t>IMM din mediul urban și rural; Parteneriate între UAT județ/ UAT municipii/ UAT orașe/ UAT comune, IMM, ONG-uri</t>
  </si>
  <si>
    <t>IMM din ITI DD</t>
  </si>
  <si>
    <t>IMM din mediul urban si rural; Organisme publice de cercetare din mediul urban si rural; Entitati de inovare si transfer tehnologic din mediul urban si rural</t>
  </si>
  <si>
    <t xml:space="preserve">IMM/Întreprindere mare (doar în parteneriat cu cel puțin 2 IMM) </t>
  </si>
  <si>
    <t>IMM/parteneriat cu instituții de învățământ sperior, UAT (județ, municipii, orașe, comune)</t>
  </si>
  <si>
    <t>UAT (județ, municipii, orașe, comune)/IMM/întreprinderi mari</t>
  </si>
  <si>
    <t>Furnizori de FPC/IMM/Inteprinderi mari</t>
  </si>
  <si>
    <t>IMM
Întreprinderi mari, societăţi comerciale din industrie, cu consumuri de peste 1.000 tep/an (definite conform Legii 121/2014 privind eficiența energetică, cu modificările și completările ulterioare)</t>
  </si>
  <si>
    <t xml:space="preserve">	Furnizori autorizați de stimulare a ocupării forței de muncă/ Furnizori de FPC/ 
•Organizații sindicale și patronale reprezentative</t>
  </si>
  <si>
    <t>CNAIR / CNIR,
Direcțiile regionale de drumuri și poduri,
Poliția rutieră,
Ministerul Transporturilor și Infrastructurii.</t>
  </si>
  <si>
    <t>Beneficiari PDD, PCIDIF, PS, PAT</t>
  </si>
  <si>
    <t>FEDR si FC</t>
  </si>
  <si>
    <t xml:space="preserve">Programul Regional Nord-Est  </t>
  </si>
  <si>
    <t>Programul Regional Sud - Est</t>
  </si>
  <si>
    <t>Programul Regional Sud Muntenia</t>
  </si>
  <si>
    <t>Programul Regional Sud Vest Oltenia</t>
  </si>
  <si>
    <t>Programul Regional Vest</t>
  </si>
  <si>
    <t xml:space="preserve">ADR Vest -  AM PR Vest </t>
  </si>
  <si>
    <t>Autorități publice locale / UAT județ individual sau în parteneriat</t>
  </si>
  <si>
    <t xml:space="preserve">UAT județ, municipiu, oraș; instituțiile publice;
instituțiile de învățământ superior de stat;
parteneriatele între aceste entități  </t>
  </si>
  <si>
    <t>Autorități publice locale / UAT municipiu reședință de județ, municipiu și oraș din Regiunea Vest;
parteneriatele între unitățile administrativ-teritoriale municipii reședință de județ, municipii sau orașe - lider de parteneriat, și unitățile administrativ-teritoriale județ, unitățile administrativ-teritoriale comună din zona definită în cadrul StrategieiIntegrate de Dezvoltare Urbană și tratată în Planul de Mobilitate Urbană Durabilă</t>
  </si>
  <si>
    <t>Autorități publice locale / UAT   municipiu, oraș în parteneriat cu asociațiile de locatari    
Sprijinul financiar va viza locatarii din mediul urban din cadrul clădirilor rezidențiale, însă proiectele vor fi depuse prin intermediul UAT-urilor în parteneriat cu asociația/asociațiile  de proprietari
Schema de ajutor de minis se  adresează agenților economici  din clădirile rezidențiale (asociația/asociaâiile  de proprietari)</t>
  </si>
  <si>
    <t>Autorități publice locale / UAT municipiu, oraș
parteneriate cu actori publici relevanți pentru proiect</t>
  </si>
  <si>
    <t>Autorități publice locale / UAT municipiu reședință de județ; parteneriatele între unitățile administrativ teritoriale municipiu reședință de județ și alți actori publici relevanți pentru proiect</t>
  </si>
  <si>
    <t>Autorități publice locale /UAT  județ;
UAT municipiu, oraș, comună atestate ca stațiuni turistice;
parteneriate între entitățile de mai sus</t>
  </si>
  <si>
    <t>Autorități publice locale / UAT municipiu reședință de județ</t>
  </si>
  <si>
    <t>Programul Regional Nord-Vest</t>
  </si>
  <si>
    <t xml:space="preserve">ADR NORD-VEST - AM PR Nord Vest </t>
  </si>
  <si>
    <t>Întreprindere nou înființată inovatoare</t>
  </si>
  <si>
    <t>Programul Regional Centru</t>
  </si>
  <si>
    <t xml:space="preserve">ADR CENTRU - AM PR CENTRU </t>
  </si>
  <si>
    <t>UAT judet/ UAT municipiu/ UAT oras/ UAT comuna
 parteneriate între UAT și organizații private, universități</t>
  </si>
  <si>
    <t>Programul Regional Bucuresti - Ilfov</t>
  </si>
  <si>
    <t xml:space="preserve">ADR Bucuresti Ilfov - AM PR Bucuresti ilfov </t>
  </si>
  <si>
    <t>Programul Tranziție Justă</t>
  </si>
  <si>
    <t>MIPE - AM PTJ</t>
  </si>
  <si>
    <t>Programul Sănătate</t>
  </si>
  <si>
    <t>MIPE - AM PS</t>
  </si>
  <si>
    <t xml:space="preserve">Programul Crestere Inteligenta, Digitalizare si Instrumente Financiare   </t>
  </si>
  <si>
    <t>MIPE - AM PDD</t>
  </si>
  <si>
    <t>Autorități publice centrale / MMAP</t>
  </si>
  <si>
    <t>Autorități publice locale /  UAT și concesionari serviciu public de termoficare urbană Motru</t>
  </si>
  <si>
    <t>Autorități publice locale / UAT-uri în raza cărora există potenţial de utilizare a resurselor de energie regenerabile de tip geotermal sau biomasă/biogaz</t>
  </si>
  <si>
    <t>Programul Transport</t>
  </si>
  <si>
    <t xml:space="preserve">Promovarea mobilității urbane multimodale durabile, ca parte a tranziției către o economie cu zero emisii de dioxid de carbon/ </t>
  </si>
  <si>
    <t>PDD Finanțarea investițiilor integrate de dezvoltare a sistemelor de apă și apă uzată FAZATE</t>
  </si>
  <si>
    <t>finanțare investiții integrate de dezvoltare a sistemelor de apă și apă uzată FAZATE</t>
  </si>
  <si>
    <t>PDD Finanțarea operaţiunilor de gestionare a deșeurilor municipale pentru proiecte FAZATE</t>
  </si>
  <si>
    <t>finanțare operaţiuni de gestionare a deșeurilor municipale pentru proiecte FAZATE</t>
  </si>
  <si>
    <t>LDR, inclusiv ITI</t>
  </si>
  <si>
    <t>Regiunea Sud Muntenia</t>
  </si>
  <si>
    <t xml:space="preserve">Regiunea Vest </t>
  </si>
  <si>
    <t xml:space="preserve">Regiunea Bucuresti Iflov </t>
  </si>
  <si>
    <t>trim 2/2023</t>
  </si>
  <si>
    <t>trim 3/2023</t>
  </si>
  <si>
    <t>trim 4/2023</t>
  </si>
  <si>
    <t>trim 1/2023</t>
  </si>
  <si>
    <t>trim 1/2024</t>
  </si>
  <si>
    <t>trim 2/2024</t>
  </si>
  <si>
    <t>trim 3/2024</t>
  </si>
  <si>
    <t>trim 4/2024</t>
  </si>
  <si>
    <t>trim 3/2025</t>
  </si>
  <si>
    <t>trim 4/2025</t>
  </si>
  <si>
    <t>trim 3/2026</t>
  </si>
  <si>
    <t>trim 2/2027</t>
  </si>
  <si>
    <t>trim 4/2027</t>
  </si>
  <si>
    <t>trim 3/2029</t>
  </si>
  <si>
    <t>trim 2/2025</t>
  </si>
  <si>
    <t>trim 1/2025</t>
  </si>
  <si>
    <t>trim 4/2026</t>
  </si>
  <si>
    <t>trim 3/2027</t>
  </si>
  <si>
    <t xml:space="preserve">in functie de data de depunere a proiectului /data de finalizare asumata in  proiectul depus </t>
  </si>
  <si>
    <t>trim 1/2026</t>
  </si>
  <si>
    <t>trim 2/2026</t>
  </si>
  <si>
    <t>trim 1/2027</t>
  </si>
  <si>
    <t>trim 1/2028</t>
  </si>
  <si>
    <t>trim 2/2028</t>
  </si>
  <si>
    <t>trim 3/2028</t>
  </si>
  <si>
    <t>trim 4/2028</t>
  </si>
  <si>
    <t>trim 1/2029</t>
  </si>
  <si>
    <t>trim 2/2029</t>
  </si>
  <si>
    <t>trim 4/2029</t>
  </si>
  <si>
    <t>Autorități publice locale,universitațI, institute de cercetare, ONG, IMM, întrep mari</t>
  </si>
  <si>
    <t xml:space="preserve">Autorități publice locale </t>
  </si>
  <si>
    <t>UAT Municipii reședință de județ, unități de cult, Autorități publice locale</t>
  </si>
  <si>
    <t>Autorități publice locale/ UAT județ, municipiu, oraș;
UAT-urile în calitate de lider de proiect în parteneriat cu instituții publice, unități de cult, ONG-uri</t>
  </si>
  <si>
    <t>MMAP, ANAR, ANM, ROMSILVA, ANIF, parteneriate între instituțiile publice centrale cu rol în gestionarea inundațiilor/secetei și după caz, STS, precum și cu ONG-urile și alte structuri cu o anumită specializare în domeniul ecologic, care pot să asigure expertiza necesară pentru implementarea măsurilor de tip non-structural, Autorități publice locale</t>
  </si>
  <si>
    <t xml:space="preserve">Autorități publice locale /  UAT </t>
  </si>
  <si>
    <t>UAT județ din ITI DD
Autorități publice centrale</t>
  </si>
  <si>
    <t>Autorități publice locale, Autorități publice centrale, Parteneriate</t>
  </si>
  <si>
    <t>Autorități publice locale, Autorități publice centrale, instituții din subordinea Autorități publice locale</t>
  </si>
  <si>
    <t>UAT Județ/ Municipiu/ Oraș/ Comună/ Autorități publice centrale</t>
  </si>
  <si>
    <t>Autorități publice locale,Autorități publice centrale</t>
  </si>
  <si>
    <t>Autorități publice centrale (educație și sănătate)/UAT Județ/UAT MRJ/UAT Municipiu/UAT Oraș/Uat Comună/Instituțiile publice și serviciile publice organizate ca instituții publice de interes local sau județean/Parteneriatele între entitățile anterioare</t>
  </si>
  <si>
    <t>FEDR Investiții în infrastructuri spitalicești noi: spitale județene/județene de urgență,  spitale monospecialitate</t>
  </si>
  <si>
    <t>o	UAT definite conform OUG 57/2019 cu modificările şi completările ulterioare
o	Spitale publice mici, municipale și orășenești
o	Parteneriate dintre autoritățile și instituțiile publice  locale.</t>
  </si>
  <si>
    <t>a)	 UAT definite conform OUG 57/2019 cu modificările şi completările ulterioare;
b)	Spitale județene/ județene de urgență;
c)	Spitale monospecialitate
f)	Parteneriate dintre autoritățile și instituțiile publice  locale.</t>
  </si>
  <si>
    <t> UAT definite conform OUG 57/2019 cu modificările şi completările ulterioare;
 Autorități ale administrației publice locale și centrale
 Unități sanitare publice cu personalitate juridică proprie
 alte structuri publice relevante, precum și parteneriate între acestea
 Structuri de medicină școlară și/sau de sănătate orală</t>
  </si>
  <si>
    <t> Administrator de grant global (Ministerul Educației, Ministerul Sănătății sau structuri relevante)
 UAT definite conform OUG 57/2019 cu modificările şi completările ulterioare;
 Agenții, structuri/ alte organisme aflate în subordinea/ coordonarea MEN şi alte organisme publice cu atribuții în domeniul educației şi formării profesionale – de la nivel județean
 Instituții de învățământ publice acreditate din rețeaua școlară națională de nivel preuniversitar
 Parteneriate între entitățile menționate mai sus</t>
  </si>
  <si>
    <t> UAT definite conform OUG 57/2019 cu modificările şi completările ulterioare;
 Ministerul Sănătății și alte ministere cu rețea sanitară proprie aflate în subordinea sau în coordonarea acestora;
 Unități sanitare publice/ alte structuri publice care desfășoară activități medicale de tip ambulatoriu/ acordă asistență medicală ambulatorie;
 Alte autorități și instituții publice centrale, inclusiv instituții din sfera apărării şi ordinii publice și siguranței naționale respectiv Academiei Române;
 Parteneriate dintre autoritățile și instituțiile publice centrale și locale.</t>
  </si>
  <si>
    <t xml:space="preserve"> UAT definite conform OUG 57/2019 cu modificările şi completările ulterioare;
 Ministerul Sănătății și alte ministere cu rețea sanitară proprie aflate în subordinea sau în coordonarea acestora;
 Unități sanitare publice/ alte structuri publice care desfășoară activități medicale de tip ambulatoriu/ acordă asistență medicală ambulatorie;
 Alte autorități și instituții publice centrale, inclusiv instituții din sfera apărării şi ordinii publice și siguranței naționale respectiv Academiei Române;
 Parteneriate dintre autoritățile și instituțiile publice centrale și locale.
</t>
  </si>
  <si>
    <t> UAT definite conform OUG 57/2019 cu modificările şi completările ulterioare;
 Ministerul Sănătății și alte ministere cu rețea sanitară proprie aflate în subordinea sau în coordonarea acestora;
 Unități sanitare publice/ alte structuri publice care desfășoară activități medicale de tip ambulatoriu/ acordă asistență medicală ambulatorie;
 Unități sanitare publice/ alte structuri publice care desfășoară activități medicale de tip ambulatoriu/ acordă asistență medicală ambulatorie
 Unități sanitare publice cu paturi de acuți care se reorganizează/ reconvertesc secții în paturi de spitalizare de zi
 Alte autorități și instituții publice centrale, inclusiv instituții din sfera apărării şi ordinii publice și siguranței naționale respectiv Academiei Române;
 Parteneriate dintre autoritățile și instituțiile publice centrale și locale.</t>
  </si>
  <si>
    <t xml:space="preserve"> Ministerul Sănătății / Institutul Național de Sănătate Publică;
 UAT definite conform OUG 57/2019 cu modificările şi completările ulterioare;
 unități sanitare publice/alte structuri publice care desfășoară activități medicale de tip ambulatoriu/acordă asistență medicală ambulatorie care furnizează servicii de sănătate mintală (structuri publice care desfășoară activități medicale de tip ambulatoriu și centre de sănătate mintală;
 autorități și instituții ale administrației publice locale în parteneriat cu autorități și instituții ale administrației publice centrale;
 alte unități sanitare publice relevante/structuri publice relevante singure sau în parteneriat cu entități relevante.
</t>
  </si>
  <si>
    <t xml:space="preserve"> Ministerul Sănătății / Institutul Național de Sănătate Publică;
 alte ministere cu rețea sanitară proprie, aflate în subordinea sau în coordonarea acestora;
 UAT definite conform OUG 57/2019 cu modificările şi completările ulterioare;
 unități sanitare publice/alte structuri publice care desfășoară activități medicale de tip ambulatoriu/acordă asistență medicală ambulatorie; 
 alte autorități și instituții ale administrației publice centrale, inclusiv instituții din sfera apărării şi ordinii publice și siguranței naționale; 
 parteneriate între entități medicale relevante cu entități relevante. 
</t>
  </si>
  <si>
    <t xml:space="preserve"> Ministerul Sănătății /Institutul Național de Sănătate Publică;
 alte ministere cu rețea sanitară proprie, aflate în subordinea sau în coordonarea acestora;
 UAT definite conform OUG 57/2019 cu modificările şi completările ulterioare;
 unități sanitare publice/alte structuri publice care desfășoară activități medicale de tip ambulatoriu/acordă asistență medicală ambulatorie; 
 alte autorități și instituții ale administrației publice centrale, inclusiv instituții din sfera apărării şi ordinii publice și siguranței naționale; 
 parteneriate între entități medicale relevante cu entități relevante. 
</t>
  </si>
  <si>
    <t xml:space="preserve"> Ministerul Sănătății / Institutul Național de Sănătate Publică;
 UAT definite conform OUG 57/2019 cu modificările şi completările ulterioare;
 unități sanitare publice/alte structuri publice care furnizarea servicii de reabilitare/recuperare;
 autorități publice centrale și locale ale sistemului public de sănătate;
 parteneriate între entități medicale relevante cu entități relevante. </t>
  </si>
  <si>
    <t> UAT definite conform OUG 57/2019 cu modificările şi completările ulterioare;
 Ministerul Sănătății și alte ministere cu rețea sanitară proprie aflate în subordinea sau în coordonarea acestora;
 Unități sanitare care furnizează de recuperare medicală, recuperare neurologică și post-traumatică/ unități sanitare acuți care se transformă  în unităţi sanitare care furnizează servicii de reabilitare/ recuperare 
 Parteneriate dintre autoritățile și instituțiile publice centrale și locale.</t>
  </si>
  <si>
    <t xml:space="preserve"> Autoritati publice centrale                                                                                                                                                                                                                                                                                                                                                                                                                                                                                                               UAT definite conform OUG 57/2019 cu modificările şi completările ulterioare;
 Unități sanitare care furnizează servicii de reabilitare/recuperare 
 Unități sanitare care furnizează servicii de paliație 
 Parteneriate intre autoritati publice centrale/locale si unitati care furnizeaza servicii de reabilitare/recuperare, paliatie
</t>
  </si>
  <si>
    <t> UAT definite conform OUG 57/2019 cu modificările şi completările ulterioare;
 Ministerul Sănătății și alte ministere cu rețea sanitară proprie aflate în subordinea sau în coordonarea acestora;
 Unități sanitare care furnizează servicii de paliație;
 Unități sanitare publice acuți care beneficiază de sprijin în vederea transformării în unități sanitare care furnizează servicii de reabilitare/ recuperare, servicii de paliaţie 
 Alte autorități și instituții publice centrale, inclusiv instituții din sfera apărării şi ordinii publice și siguranței naționale respectiv Academiei Române;
 Parteneriate dintre autoritățile și instituțiile publice centrale și locale.</t>
  </si>
  <si>
    <t> UAT definite conform OUG 57/2019 cu modificările şi completările ulterioare;
 Ministerul Sănătății și instituțiile/unitățile sanitare aflate în subordinea sau în coordonarea acestora;
 Unități sanitare publice care au laboratoare de microbiologie;
 Parteneriate dintre autoritățile și instituțiile publice centrale și locale.</t>
  </si>
  <si>
    <t> UAT definite conform OUG 57/2019 cu modificările şi completările ulterioare (pentru unitățile sanitare din subordine care tratează pacienți critici -ex. cu patologie vasculară cerebrală acută, etc);
 Ministerul Sănătății și instituțiile/unitățile sanitare aflate în subordinea sau în coordonarea acestora care tratează pacienți critici (ex. cu patologie vasculară cerebrală acută, etc);
 Alte ministere cu rețea sanitară proprie, respectiv Academia Română;
 Parteneriate dintre autoritățile și instituțiile publice centrale și locale.</t>
  </si>
  <si>
    <t> UAT definite conform OUG 57/2019 cu modificările şi completările ulterioare (pentru unitățile sanitare din subordine care tratează care tratează pacienți critici -ex. politraumă, etc);
 Ministerul Sănătății și instituțiile/unitățile sanitare aflate în subordinea sau în coordonarea acestora care tratează pacienți critici (ex. politraumă, etc);
 Alte ministere cu rețea sanitară proprie, respectiv Academia Română;
 Parteneriate dintre autoritățile și instituțiile publice centrale și locale.</t>
  </si>
  <si>
    <t> UAT definite conform OUG 57/2019 cu modificările şi completările ulterioare(pentru unitățile sanitare din subordine care tratează pacienți critici - ex. USTACC etc);
 Ministerul Sănătății și instituțiile/unitățile sanitare aflate în subordinea sau în coordonarea acestora care tratează pacienți critici (ex. USTACC etc);
 Alte ministere cu rețea sanitară proprie, respectiv Academia Română;
 Parteneriate dintre autoritățile și instituțiile publice centrale și locale.</t>
  </si>
  <si>
    <t> UAT definite conform OUG 57/2019 cu modificările şi completările ulterioare (pentru unitățile sanitare din subordine unde se realizează îngrijirea pacienților cu  boli rare - centre publice de expertiză pentru boli rare sau genetică medicală;
 Ministerul Sănătății și instituțiile/unitățile sanitare aflate în subordinea sau în coordonarea acestora unde se realizează îngrijirea pacienților cu  boli rare - centre publice de expertiză pentru boli rare sau genetică medicală;
 Parteneriate dintre autoritățile și instituțiile publice centrale și locale.</t>
  </si>
  <si>
    <t> unități sanitare publice unde se realizează îngrijirea pacienților cu boli rare -   centre publice de expertiză pentru boli rare/ care sunt desemnate centre regionale de genetică medicală;
 Ministerul Sănătății/administrația publică centrală/UAT definite conform OUG 57/2019 cu modificările şi completările ulterioare;
 Unități sanitare publice;
 Asociații profesionale;
 Universități de medicină singure sau în parteneriat.</t>
  </si>
  <si>
    <t xml:space="preserve"> Unități sanitare publice de interes regional care diagnostichează și tratează cancer;
 UAT definite conform OUG 57/2019 cu modificările şi completările ulterioare( APL care au în subordine unități sanitare publice de interes regional care diagnostichează și tratează cancer);
 Alte autorități și instituții publice care au în subordine unități sanitare publice de interes regional care diagnostichează și tratează cancer;
 Parteneriate între instituții publice centrale, locale și unități sanitare publice de interes regional care diagnostichează și tratează cancer.
</t>
  </si>
  <si>
    <t xml:space="preserve">17 APELURI </t>
  </si>
  <si>
    <t>56 APELURI</t>
  </si>
  <si>
    <t>27 APELURI</t>
  </si>
  <si>
    <t>21 APELURI</t>
  </si>
  <si>
    <t>45 APELURI</t>
  </si>
  <si>
    <t>31 APELURI</t>
  </si>
  <si>
    <t>87 APELURI</t>
  </si>
  <si>
    <t xml:space="preserve">79 APELURI </t>
  </si>
  <si>
    <t xml:space="preserve">13 APELURI </t>
  </si>
  <si>
    <t xml:space="preserve">5 APELURI </t>
  </si>
  <si>
    <t xml:space="preserve">PROGRAME REGIONALE </t>
  </si>
  <si>
    <t xml:space="preserve">245 APELURI </t>
  </si>
  <si>
    <t xml:space="preserve">PROGRAME NATIONALE </t>
  </si>
  <si>
    <t xml:space="preserve">Asistență tehnică </t>
  </si>
  <si>
    <t>UAT comuna / UAT județ / parteneriate UAT / parteneriate UAT și ONG/ unitati de cult</t>
  </si>
  <si>
    <t>UAT comuna / UAT județ / parteneriate UAT / parteneriate UAT și ONG</t>
  </si>
  <si>
    <t>114. Sprijin pentru ecosistemul de inovare–ETT - Sprijinirea transferului tehnologic către IMM</t>
  </si>
  <si>
    <t>113. Ecosisteme de inovare - centre CDI – Inclusiv cercetare in colaborare</t>
  </si>
  <si>
    <t>131.H. Sprijin pentru ecosistemul de inovare – Transfer în piață la nivelul IMM</t>
  </si>
  <si>
    <t>131.C. Investiții productive inovatoare în domeniile RIS3 NV Materiale noi și Tehnologii de producție avansate</t>
  </si>
  <si>
    <t>131.D. Investiții productive inovatoare în domeniile RIS3 NV Agroalimentar, Cosmetice și suplimente alimentare și Sănătate</t>
  </si>
  <si>
    <t>132.A. Sprijinirea dezvoltării parcurilor de specializare inteligentă  - COMPONENTA 1</t>
  </si>
  <si>
    <t>132.A. Sprijinirea dezvoltării unor investiții inițiale ale unor IMM-uri în cadrul structurii parcului de specializare inteligentă - COMPONENTA 2</t>
  </si>
  <si>
    <t>141. Cursuri de formare profesională - IMM</t>
  </si>
  <si>
    <t>142. Cursuri de formare profesională - entități de cercetare</t>
  </si>
  <si>
    <t xml:space="preserve">MIPE - AM PoCIDIF </t>
  </si>
  <si>
    <t xml:space="preserve">18 APELURI </t>
  </si>
  <si>
    <t xml:space="preserve">10 APELURI </t>
  </si>
  <si>
    <t>245 APELURI</t>
  </si>
  <si>
    <t xml:space="preserve">490 APELURI </t>
  </si>
  <si>
    <r>
      <rPr>
        <sz val="18"/>
        <rFont val="Trebuchet MS"/>
        <family val="2"/>
      </rPr>
      <t>Programul Regional Vest</t>
    </r>
  </si>
  <si>
    <r>
      <t xml:space="preserve">ADR Vest </t>
    </r>
    <r>
      <rPr>
        <sz val="18"/>
        <rFont val="Trebuchet MS"/>
        <family val="2"/>
      </rPr>
      <t xml:space="preserve">-  AM PR Vest </t>
    </r>
  </si>
  <si>
    <r>
      <rPr>
        <sz val="18"/>
        <rFont val="Trebuchet MS"/>
        <family val="2"/>
      </rPr>
      <t>Programul Regional Nord-Vest</t>
    </r>
  </si>
  <si>
    <r>
      <t xml:space="preserve">ADR NORD-VEST - </t>
    </r>
    <r>
      <rPr>
        <sz val="18"/>
        <rFont val="Trebuchet MS"/>
        <family val="2"/>
      </rPr>
      <t xml:space="preserve">AM PR Nord Vest </t>
    </r>
  </si>
  <si>
    <r>
      <rPr>
        <sz val="18"/>
        <rFont val="Trebuchet MS"/>
        <family val="2"/>
      </rPr>
      <t>Programul Regional Centru</t>
    </r>
  </si>
  <si>
    <r>
      <t xml:space="preserve">ADR CENTRU - </t>
    </r>
    <r>
      <rPr>
        <sz val="18"/>
        <rFont val="Trebuchet MS"/>
        <family val="2"/>
      </rPr>
      <t xml:space="preserve">AM PR CENTRU </t>
    </r>
  </si>
  <si>
    <r>
      <rPr>
        <sz val="18"/>
        <rFont val="Trebuchet MS"/>
        <family val="2"/>
      </rPr>
      <t>Programul Regional Bucuresti - Ilfov</t>
    </r>
  </si>
  <si>
    <r>
      <rPr>
        <sz val="18"/>
        <rFont val="Trebuchet MS"/>
        <family val="2"/>
      </rPr>
      <t>Programul Tranziție Justă</t>
    </r>
  </si>
  <si>
    <r>
      <t xml:space="preserve">MIPE - </t>
    </r>
    <r>
      <rPr>
        <sz val="18"/>
        <rFont val="Trebuchet MS"/>
        <family val="2"/>
      </rPr>
      <t>AM PTJ</t>
    </r>
  </si>
  <si>
    <r>
      <t>MIPE -</t>
    </r>
    <r>
      <rPr>
        <sz val="18"/>
        <rFont val="Trebuchet MS"/>
        <family val="2"/>
      </rPr>
      <t xml:space="preserve"> AM PS</t>
    </r>
  </si>
  <si>
    <r>
      <t xml:space="preserve">Programul </t>
    </r>
    <r>
      <rPr>
        <sz val="18"/>
        <rFont val="Trebuchet MS"/>
        <family val="2"/>
      </rPr>
      <t xml:space="preserve">Crestere Inteligenta, Digitalizare si Instrumente Financiare   </t>
    </r>
  </si>
  <si>
    <r>
      <t>MIPE -</t>
    </r>
    <r>
      <rPr>
        <sz val="18"/>
        <rFont val="Trebuchet MS"/>
        <family val="2"/>
      </rPr>
      <t xml:space="preserve"> AM PoCIDIF </t>
    </r>
  </si>
  <si>
    <t xml:space="preserve"> Unități sanitare publice care diagnostichează și tratează cancer;
 UAT definite conform OUG 57/2019 cu modificările şi completările ulterioare ( care au în subordine unități sanitare publice de interes regional care diagnostichează și tratează cancer);
 Alte autorități și instituții publice care au în subordine unități sanitare publice de interes regional care diagnostichează și tratează cancer;
 Parteneriate între instituții publice centrale, locale și unități sanitare publice de interes regional care diagnostichează și tratează cancer.
</t>
  </si>
  <si>
    <r>
      <t xml:space="preserve">apel deschis fara termen </t>
    </r>
    <r>
      <rPr>
        <b/>
        <sz val="16"/>
        <rFont val="Trebuchet MS"/>
        <family val="2"/>
      </rPr>
      <t>(pana la final trim 4/ 2023)</t>
    </r>
  </si>
  <si>
    <r>
      <t>MIPE -</t>
    </r>
    <r>
      <rPr>
        <sz val="16"/>
        <rFont val="Trebuchet MS"/>
        <family val="2"/>
      </rPr>
      <t xml:space="preserve"> AM PDD</t>
    </r>
  </si>
  <si>
    <r>
      <rPr>
        <b/>
        <sz val="16"/>
        <rFont val="Trebuchet MS"/>
        <family val="2"/>
      </rPr>
      <t>trim 1/2024</t>
    </r>
    <r>
      <rPr>
        <sz val="16"/>
        <rFont val="Trebuchet MS"/>
        <family val="2"/>
      </rPr>
      <t xml:space="preserve">
luând în calcul și posibilitatea depunerii la data închiderii apelului</t>
    </r>
  </si>
  <si>
    <r>
      <rPr>
        <b/>
        <sz val="16"/>
        <rFont val="Trebuchet MS"/>
        <family val="2"/>
      </rPr>
      <t>trim 4/2027</t>
    </r>
    <r>
      <rPr>
        <sz val="16"/>
        <rFont val="Trebuchet MS"/>
        <family val="2"/>
      </rPr>
      <t xml:space="preserve">
 in functie de procentul de utilizare a anvelopei financiare a P1, AM poate dispune diminuarea/prelungirea acestei perioade</t>
    </r>
  </si>
  <si>
    <r>
      <rPr>
        <b/>
        <sz val="16"/>
        <rFont val="Trebuchet MS"/>
        <family val="2"/>
      </rPr>
      <t>trim 4/2027</t>
    </r>
    <r>
      <rPr>
        <sz val="16"/>
        <rFont val="Trebuchet MS"/>
        <family val="2"/>
      </rPr>
      <t xml:space="preserve">
apel cu depunere continua, evaluarea se va finaliza si in functie de momentul depunerii proiectelor de catre Beneficiari</t>
    </r>
  </si>
  <si>
    <r>
      <rPr>
        <b/>
        <sz val="16"/>
        <rFont val="Trebuchet MS"/>
        <family val="2"/>
      </rPr>
      <t>trim 3/2024</t>
    </r>
    <r>
      <rPr>
        <sz val="16"/>
        <rFont val="Trebuchet MS"/>
        <family val="2"/>
      </rPr>
      <t xml:space="preserve"> 
apel cu depunere continua, evaluarea se va finaliza si in functie de momentul depunerii proiectelor de catre Beneficiari</t>
    </r>
  </si>
  <si>
    <r>
      <rPr>
        <b/>
        <sz val="16"/>
        <rFont val="Trebuchet MS"/>
        <family val="2"/>
      </rPr>
      <t>trim 1/2025</t>
    </r>
    <r>
      <rPr>
        <sz val="16"/>
        <rFont val="Trebuchet MS"/>
        <family val="2"/>
      </rPr>
      <t xml:space="preserve">
apel cu depunere continua, evaluarea se va finaliza si in functie de momentul depunerii proiectelor de catre Beneficiari</t>
    </r>
  </si>
  <si>
    <t>NOTA: Elaborat pe baza calendarelor indicative transmise de Autoritățile de Management, la data de 14.02.2023</t>
  </si>
  <si>
    <t>Calendar estimativ consolidat lansare apeluri de proiecte in anul 2023
- PROGRAMELE FINANȚATE ÎN CADRUL POLITICII DE COEZIUNE 2021-2027 -</t>
  </si>
  <si>
    <t>Nr.
crt</t>
  </si>
  <si>
    <t>Coordonator de reforma/
investitie</t>
  </si>
  <si>
    <t>Denumire apel</t>
  </si>
  <si>
    <t>Descriere scurta</t>
  </si>
  <si>
    <t>Zona geografica</t>
  </si>
  <si>
    <t>Alocare conform PNRR (EUR)</t>
  </si>
  <si>
    <t>Buget apel cu supracontractare (EUR)</t>
  </si>
  <si>
    <t xml:space="preserve">Tip solicitant </t>
  </si>
  <si>
    <t xml:space="preserve">Tip apel </t>
  </si>
  <si>
    <t>Apel</t>
  </si>
  <si>
    <t>Contractare</t>
  </si>
  <si>
    <t>Implementare</t>
  </si>
  <si>
    <t xml:space="preserve">Competitiv </t>
  </si>
  <si>
    <t xml:space="preserve">Necompetitiv </t>
  </si>
  <si>
    <t>Data lansare</t>
  </si>
  <si>
    <t>Data inchidere</t>
  </si>
  <si>
    <t>Data inceput</t>
  </si>
  <si>
    <t>Data finalizare</t>
  </si>
  <si>
    <t>Ministerul Cercetarii, Inovarii si Digitalizarii</t>
  </si>
  <si>
    <t>C9_I9 Program de sprijin pentru posesorii de certificate de excelență primite la competiția pentru burse individuale Marie Sklodowska Curie</t>
  </si>
  <si>
    <t>Sprijin burse Marie Curie</t>
  </si>
  <si>
    <t>national</t>
  </si>
  <si>
    <t xml:space="preserve">50 de deținători ai mărcii de excelență Marie Curie </t>
  </si>
  <si>
    <t>da</t>
  </si>
  <si>
    <t>trrim 3/2022</t>
  </si>
  <si>
    <t>C9_I10 Înființarea și susținerea financiară a unei rețele naționale de opt centre regionale de orientare în carieră ca parte a ERA TALENT PLATFORM (8 centre de orientare în cariera de cercetător)</t>
  </si>
  <si>
    <t>Era Talent Platform centre regionale</t>
  </si>
  <si>
    <t>universități publice</t>
  </si>
  <si>
    <t>trim 4/2022</t>
  </si>
  <si>
    <t>C7_I17 Scheme de finanțare pentru biblioteci pentru a deveni hub-uri de dezvoltare a competențelor digitale</t>
  </si>
  <si>
    <t>hub-uri biblioteci</t>
  </si>
  <si>
    <t xml:space="preserve">UAT/biblioteci </t>
  </si>
  <si>
    <t>C7_I2 Investiții pentru dezvoltarea/migrarea în cloud (apel necompetitiv)</t>
  </si>
  <si>
    <t>investitii pentru migrarea in cloud</t>
  </si>
  <si>
    <t>administratie publica</t>
  </si>
  <si>
    <t>C7_I18 Transformarea digitală și adoptarea tehnologiei de automatizare a proceselor de lucru în administrația publică pentru 18 institutii publice (apel necompetitiv)</t>
  </si>
  <si>
    <t>Implementare soluții pentru a sprijini robotizarea și inteligența artificială pentru 18 instituții publice ale administrației centrale</t>
  </si>
  <si>
    <t>institutii publice/ministere</t>
  </si>
  <si>
    <t>C9_I6  Programul de mentorat Orizont Europa ( Programul de Vouchere CDI)</t>
  </si>
  <si>
    <t>sprijin financiar (voucher) pentru cercetatori, personal cu pregatire economica sau juridica din organizatii CDI publice sau private  pentru a aplica în HORIZON</t>
  </si>
  <si>
    <t>CDI publice/private/cercetatori</t>
  </si>
  <si>
    <t>C9_I7 Consolidarea excelenței și susținerea participării României la parteneriatele și misiunile din cadrul programului Orizont Europa (55 Contracte de parteneriat)</t>
  </si>
  <si>
    <t>Participarea  cercetătorilor romani la parteneriatele europene și misiunile CDI din Horizon Europe</t>
  </si>
  <si>
    <t>cerecetatori, Organizatii CDI publice si privat</t>
  </si>
  <si>
    <t>C7_I11 Implementarea unei scheme de sprijinire a utilizării serviciilor de comunicații prin diferite tipuri de instrumente pentru beneficiari, cu accent pe zonele albe</t>
  </si>
  <si>
    <t>servicii comunicatii in zone albe</t>
  </si>
  <si>
    <t>Entitati publice si private</t>
  </si>
  <si>
    <t>TOTAL</t>
  </si>
  <si>
    <t>Ministerul Mediului, Apelor si Padurilor</t>
  </si>
  <si>
    <t>C2-I1 Campania națională de împădurire și reîmpădurire, inclusiv păduri urbane (împăduriri)</t>
  </si>
  <si>
    <t>impaduriri</t>
  </si>
  <si>
    <t>UAT/Romsilva/societati comerciale/
persoane fizice</t>
  </si>
  <si>
    <t>C1-I2 Colectarea apelor uzate în aglomerări mai mici de 2 000 de locuitori echivalenți, care împiedică atingerea unei stări bune a corpurilor de apă și / sau afectează arii naturale protejate</t>
  </si>
  <si>
    <t>colectare ape uzat aglomerari mai mici de 2000 l.e</t>
  </si>
  <si>
    <t>UAT</t>
  </si>
  <si>
    <t>C1-I1 Extinderea sistemelor de apă și canalizare în aglomerări mai mari de 2 000 de locuitori echivalenți, prioritizate prin Planul accelerat de conformare cu directivele europene</t>
  </si>
  <si>
    <t>300 km de canalizare construiti aglomerari mai mari de 2000 l.e</t>
  </si>
  <si>
    <t>C2-I1 Campania națională de împădurire și reîmpădurire, inclusiv păduri urbane (reîmpăduriri)</t>
  </si>
  <si>
    <t>reimpaduriri</t>
  </si>
  <si>
    <t>C2-I1 Campania națională de împădurire și reîmpădurire, inclusiv păduri urbane (împăduriri retroactive)</t>
  </si>
  <si>
    <t>impaduriri retoractive</t>
  </si>
  <si>
    <t>Ministerul Mediului, Apelor si Padurilor prin AFM</t>
  </si>
  <si>
    <t>C3-I1.d Construirea de instalații de reciclare a deșeurilor în vederea atingerii țintelor de reciclare din pachetul economiei circulare (instalații reciclare)</t>
  </si>
  <si>
    <t>26 de instalații de reciclare a deșeurilor construite și în funcțiune</t>
  </si>
  <si>
    <t>C2-I2 Dezvoltarea de capacități moderne de producere a materialului forestier de reproducere (pepiniere mari)</t>
  </si>
  <si>
    <t>pepiniere mari</t>
  </si>
  <si>
    <t>C2-I2 Dezvoltarea de capacități moderne de producere a materialului forestier de reproducere (pepiniere mici)</t>
  </si>
  <si>
    <t>pepinieri mici</t>
  </si>
  <si>
    <t>C2-I1 Campania națională de împădurire și reîmpădurire, inclusiv păduri urbane (păduri urbane)</t>
  </si>
  <si>
    <t>impaduriri paduri urbane</t>
  </si>
  <si>
    <t>C3-I2 Dezvoltarea infrastructurii pentru managementul gunoiului de grajd și al altor deșeuri agricole compostabile (platforme gunoi grajd)</t>
  </si>
  <si>
    <t>Valorificare gunoi de grajd</t>
  </si>
  <si>
    <t>parteneriate între ferme/cooperative agricole/UAT-uri și întreprinderi</t>
  </si>
  <si>
    <t>C3-I2 Dezvoltarea infrastructurii pentru managementul gunoiului de grajd și al altor deșeuri agricole compostabile (biogaz)</t>
  </si>
  <si>
    <t>management deseuri pe biogaz</t>
  </si>
  <si>
    <t>Minsterul Sanatatii</t>
  </si>
  <si>
    <t>Dezvoltarea infrastructurii medicale prespitalicești (3000 cabinete medici de familie)</t>
  </si>
  <si>
    <t>3000 cabinete medici de familie</t>
  </si>
  <si>
    <t>unitati spitalicesti publice din subordinea UAT</t>
  </si>
  <si>
    <t>trim 3/2022</t>
  </si>
  <si>
    <t>la atingerea tintei</t>
  </si>
  <si>
    <t>C12 - I1.5 Dezvoltarea infrastructurii medicale prespitalicești (119 cabinete planificare familială)</t>
  </si>
  <si>
    <t xml:space="preserve">119 cabinete planificare </t>
  </si>
  <si>
    <t xml:space="preserve">C12 - I2.3  Dezvoltarea infrastructurii spitalicești publice (25 unități neo-nat) </t>
  </si>
  <si>
    <t>25 unitati neonat</t>
  </si>
  <si>
    <t>spitale publice</t>
  </si>
  <si>
    <t>C12 - I1.4  Dezvoltarea infrastructurii medicale prespitalicești (200 centre comunitare integrate) - lista predefinita</t>
  </si>
  <si>
    <t xml:space="preserve">200 centre comunitare </t>
  </si>
  <si>
    <t>C12-R3 Formare privind managementul resurselor umane din instituțiile sanitare</t>
  </si>
  <si>
    <t>resurse umane sanitare</t>
  </si>
  <si>
    <t>unitati sanitare</t>
  </si>
  <si>
    <t xml:space="preserve"> C12-R3 Formare privind managementul serviciilor de sănătate</t>
  </si>
  <si>
    <t>managementul serviciilor sanitare</t>
  </si>
  <si>
    <t>Ministerul Sanatatii</t>
  </si>
  <si>
    <t>C12-R3 Cursuri în materie de integritate</t>
  </si>
  <si>
    <t>cursuri de integritate in sanatate</t>
  </si>
  <si>
    <t>C12-R3 Centre de dezvoltare a competențelor pentru personalul din sistemul public de sănătate</t>
  </si>
  <si>
    <t>centre de competente in sistemul sanitar</t>
  </si>
  <si>
    <t>R3 Dezvoltarea capacității pentru managementul serviciilor de sănătate și managementul resurselor umane din sănătate
I1.2. Unități medicale mobile(Caravane)</t>
  </si>
  <si>
    <t>unitati mobile caravane</t>
  </si>
  <si>
    <t>C7-I3 Realizarea sistemului de eHealth și telemedicină - Operationalizarea PIAS (platforma informatică de asigurări de sănătate)</t>
  </si>
  <si>
    <t xml:space="preserve">operatioanalizare PIAS </t>
  </si>
  <si>
    <t>C7-I3 Realizarea sistemului de eHealth și telemedicină - Digitalizarea instituțiilor cu atribuții în domeniul sanitar aflate în subordinea MS</t>
  </si>
  <si>
    <t>sistemul eHealth digitalizare institutii sanitare</t>
  </si>
  <si>
    <t>C7-I3 Realizarea sistemului de eHealth și telemedicină - Digitalizarea a 200 de unități sanitare publice</t>
  </si>
  <si>
    <t>sistemul eHealth digitalizare 200 de unitati sanitare</t>
  </si>
  <si>
    <t>C7-I3 Realizarea sistemului de eHealth și telemedicină - Telemedicină</t>
  </si>
  <si>
    <t>sistemul eHealth Telemedicina</t>
  </si>
  <si>
    <t xml:space="preserve">Ministerul Dezvoltarii, Lucrarilor Publice si Administratiei </t>
  </si>
  <si>
    <t>C5-I3 Consolidarea capacității profesionale a specialiștilor și lucrătorilor în domeniul construcțiilor prin dezvoltarea de cursuri de formare privind eficiența energetică a  construcțiilor(10 scheme de certificare-performanță energetică a clădirilor)</t>
  </si>
  <si>
    <t>Cursuri pregătire renovare energetica</t>
  </si>
  <si>
    <t>persoane fizice</t>
  </si>
  <si>
    <t xml:space="preserve">Total </t>
  </si>
  <si>
    <t>Ministerul Muncii si Solidaritatii Sociale</t>
  </si>
  <si>
    <t>C13-I4 Crearea unei rețele de centre de zi de asistență și de recuperare pentru persoane vârstnice</t>
  </si>
  <si>
    <t>Centre asistenta vârstnici</t>
  </si>
  <si>
    <t>UAT/centre de ingrijire</t>
  </si>
  <si>
    <t>Ministerul Educatiei</t>
  </si>
  <si>
    <t>C15-I6 Dezvoltarea a 10 consorții regionale și dezvoltarea și dotarea a 10 campusuri profesionale integrate- învațământ dual</t>
  </si>
  <si>
    <t>10 consortii regionale 10 campusuri invatamant dual</t>
  </si>
  <si>
    <t>consorțiu pareneriat UAT unitati de inavatamat</t>
  </si>
  <si>
    <t>C15-I9, I11, I13 si I14 Ghid integrat - Asigurarea echipamentelor și a resurselor tehnologice digitale pentru unitățile de învățământ, Asigurarea dotărilor pentru sălile de clasă preuniversitare și laboratoarele/ atelierele școlare</t>
  </si>
  <si>
    <t>dotari scoli</t>
  </si>
  <si>
    <t>UAT/CJ/</t>
  </si>
  <si>
    <t>Investiția 9. Asigurarea echipamentelor și a resurselor tehnologice digitale pentru unitățile de învățământ - Cel puțin 1100 de Smart Lab-uri achiziționate în conformitate cu cerințele de la jalonul 477</t>
  </si>
  <si>
    <t>dotari laboratoare
SmartLab</t>
  </si>
  <si>
    <t>unitățile de învățământ secundar superior, de stat sau particulare acreditate (colegii, licee, licee tehnologice, școli profesionale, inclusiv cele cu clase de învățământ dual) precum și palatele și cluburile copiilor cu personalitate juridică pot depune o aplicație prin care să solicite finanțare pentru dezvoltarea a câte unui laborator inteligent („smart lab”), adaptat profilului specific.</t>
  </si>
  <si>
    <t>C15-I2 Înființarea, echiparea și operaționalizarea a 412 servicii complementare pentru grupurile defavorizate( servicii complementare grupuri defavorizate</t>
  </si>
  <si>
    <t>servicii complementare</t>
  </si>
  <si>
    <t>operatori publici si privati</t>
  </si>
  <si>
    <t>C15-I3 Dezvoltarea programului-cadru pentru formarea continuă a profesioniștilor care lucrează în servicii de educație timpurie</t>
  </si>
  <si>
    <t>formare personal educatie timpurie</t>
  </si>
  <si>
    <t>furnizori programe de formare publici/privați</t>
  </si>
  <si>
    <t>C15 I10 Dezvoltarea rețelei de școli verzi și achiziționarea de microbuze verzi - apel pentru dezvoltarea retelei de scoli verzi (microbuze achizitie centralizata)</t>
  </si>
  <si>
    <t>achizitie microbuze verzi</t>
  </si>
  <si>
    <t>Unități de învățământ preuniversitar de stat</t>
  </si>
  <si>
    <t>C15-I8 Program de formare la locul de muncă pentru personalul didactic</t>
  </si>
  <si>
    <t>formare personal didactic</t>
  </si>
  <si>
    <t>Universități / CCD / operatori publici și privați de formare profesională continuă</t>
  </si>
  <si>
    <t>C15-I4 Sprijinirea unităților de învățământ cu risc ridicat de abandon școlar - PNRAS runda a II - a</t>
  </si>
  <si>
    <t>PNRAS runda II</t>
  </si>
  <si>
    <t>Unități de învățământ preuniversitar</t>
  </si>
  <si>
    <t>C15-I18 Granturi pentru unitățile de învățământ pilot</t>
  </si>
  <si>
    <t>grant unitati pilot</t>
  </si>
  <si>
    <t xml:space="preserve">unitățile de învățământ </t>
  </si>
  <si>
    <t>C15 - I4 Sprijinirea scolilor mici cu mai putin de 40 elevi cu risc ridicat de abandon scolar
PNRAS runda a III - a</t>
  </si>
  <si>
    <t>PNRAS runda III</t>
  </si>
  <si>
    <t xml:space="preserve">C15-I12 Schema de grant pentru consorții școlare rurale </t>
  </si>
  <si>
    <t>grant consortii scolare rurale</t>
  </si>
  <si>
    <t>Operatori publici și privați</t>
  </si>
  <si>
    <t>C15 I7 Transformarea liceelor agricole în centre de profesionalizare</t>
  </si>
  <si>
    <t>Transformarea liceelor agricole în centre de profesionalizare</t>
  </si>
  <si>
    <t>licee agricole</t>
  </si>
  <si>
    <t>C15-I18 Programul de formare și îndrumare pentru managerii și inspectorii școlari</t>
  </si>
  <si>
    <t>Formare manageri inspectori școlari/ participanți la cursuri de formare competente manageriale</t>
  </si>
  <si>
    <t>Ministerul Investitiilor si Proiectelor Europene</t>
  </si>
  <si>
    <t>C9 I2 Instrumente financiare pentru sectorul privat Subcomponenta 2.3 pentru IMM-uri și întreprinderile cu capitalizare medie (mid-caps): Fondul de fonduri de capital de risc pentru redresare</t>
  </si>
  <si>
    <t>instrument financiar fonduri de capital de risc redresare</t>
  </si>
  <si>
    <t>IMM, apel lansat catre intermediarii financiari</t>
  </si>
  <si>
    <t>C9-Investiția 3. Scheme de ajutor pentru sectorul privat Măsura 1 - Schemă de minimis și schemă de ajutor de stat în contextul digitalizării IMMurilor</t>
  </si>
  <si>
    <t>digitalizare IMM</t>
  </si>
  <si>
    <t>C11 I1  Promovarea celor 12 rute turistice/culturale - Modernizarea/Reabilitarea siturilor turistice (semnarea contractelor) - APEL 3</t>
  </si>
  <si>
    <t>rute turistice apel 3</t>
  </si>
  <si>
    <t>UAT/Institutii de cult/ ONG</t>
  </si>
  <si>
    <t>C9 I2 Instrumente financiare pentru sectorul privat Subcomponenta 2.4: Fond de Fonduri pentru digitalizare, acțiune climatică și alte domenii de interes</t>
  </si>
  <si>
    <t>instrument financiar fonduri digitalizare, actiune climatica si alte domenii de interes</t>
  </si>
  <si>
    <t>C9- Investiția 2 Instrumente financiare pentru sectorul privat Subcomponenta 2.1: Garanția de portofoliu pentru Reziliență &amp; Subcomponenta 2.2: Garanția de portofoliu pentru Acțiune climatică</t>
  </si>
  <si>
    <t>instrument financiar Garantia de portofoliu pentru Actiune climatica</t>
  </si>
  <si>
    <t>trim 4/2030</t>
  </si>
  <si>
    <t>C9- I3. Scheme de ajutor pentru sectorul privat Măsura 2 - Schema de minimis pentru ajutarea firmelor din România în procesul de listare la bursa</t>
  </si>
  <si>
    <t>listare la bursa</t>
  </si>
  <si>
    <t>C9 I2 Instrumente financiare pentru sectorul privat Subcomponenta 2.5: Instrumentul financiar pentru investiții în eficiență energetică în sectorul rezidențial și al clădirilor</t>
  </si>
  <si>
    <t>instrument financiar investitii in eficienta energetica in sectorul cladiri si rezidentiale</t>
  </si>
  <si>
    <t>I4. Proiecte transfrontaliere și multinaționale Procesoare cu consum redus de energie și
cipuri semiconductoare</t>
  </si>
  <si>
    <t>Procesoare cu putere redusă și semiconductori</t>
  </si>
  <si>
    <t>C7 Investiția 9 Digitalizarea sectorului organizațiilor neguvernamentale (200 ONG -uri)</t>
  </si>
  <si>
    <t>digitalizare 200 ONG</t>
  </si>
  <si>
    <t>C14 I3 Crearea de structuri parteneriale locale între autoritățile locale și societatea civilă</t>
  </si>
  <si>
    <t>parteneriate societate civila</t>
  </si>
  <si>
    <t>APL / ONG</t>
  </si>
  <si>
    <t>C14 I4 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</si>
  <si>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organizatii civile parteneriate</t>
  </si>
  <si>
    <t>C9- Investiția 3. Scheme de ajutor pentru sectorul privat Măsura 1 - Schemă de minimis și schemă de ajutor de stat în contextul digitalizării IMMurilor</t>
  </si>
  <si>
    <t>digitalizare IMM 2</t>
  </si>
  <si>
    <t>MIPE</t>
  </si>
  <si>
    <t xml:space="preserve">Ministerul Energiei </t>
  </si>
  <si>
    <t>C6-I.4.3 Sprijinirea investițiilor în achiziționarea și instalarea de capacități de stocare a energiei (baterii)</t>
  </si>
  <si>
    <t>capacitati stocare baterii</t>
  </si>
  <si>
    <t>C6 I5 Asigurarea eficienței energetice în sectorul industrial - APEL 2</t>
  </si>
  <si>
    <t xml:space="preserve">echipamente/motoare/instalatii cogenerare </t>
  </si>
  <si>
    <t xml:space="preserve">C6 I4.1 Sprijinirea investițiilor în lanțul valoric industrial de producție și/sau asamblare și/sau reciclare al bateriilor, al celulelor și a panourilor fotovoltaice </t>
  </si>
  <si>
    <t>lant valoric productie baterii si panouri fotovoltaice</t>
  </si>
  <si>
    <t>C6 I2 Infrastructura de distribuţie a gazelor regenerabile (utilizarea gazului natural în combinaţie cu hidrogenul verde ca măsură de tranziție), precum şi capacităţile de producţie a hidrogenului verde și / sau utilizarea acestuia pentru stocarea energiei electrice</t>
  </si>
  <si>
    <t>Distributie GN + H2 verde</t>
  </si>
  <si>
    <t>C11- I.7. Accelerarea digitalizării producției și distribuției de filme
Jalon 349- Semnarea contractelor de finantare (spijin digitalizare productie filme)</t>
  </si>
  <si>
    <t>Productie si distribuție de film</t>
  </si>
  <si>
    <t xml:space="preserve">microîntreprinderi, întreprinderi mici și mijlocii </t>
  </si>
  <si>
    <t xml:space="preserve">Ministerul Familiei,Tineretului </t>
  </si>
  <si>
    <t>Crearea unei rețele de centre de zi pentru copiii expuși riscului de a fi separați de familie (centele de zi pentru copii aflați în situații de vulnerabilitate).</t>
  </si>
  <si>
    <t>centre de zi pentru copii vulnerabili</t>
  </si>
  <si>
    <t>UAT/centre de zi</t>
  </si>
  <si>
    <t>TOTAL apeluri 2023 si apeluri deschise la data 10.02.2023</t>
  </si>
  <si>
    <t>21 apeluri deschise
44 apeluri 2023</t>
  </si>
  <si>
    <t>total  apeluri deschise</t>
  </si>
  <si>
    <t>total apeluri 2023</t>
  </si>
  <si>
    <t>NOTA: Elaborat pe baza calendarelor indicative transmise de Coordonatorii de Reforme si Investitii, la data de 14.02.2023</t>
  </si>
  <si>
    <t>Calendar estimativ consolidat lansare apeluri de proiecte si apeluri deschise in anul 2023
- PLANUL DE REDRESARE SI REZILIENTA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</si>
</sst>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 _l_e_i_-;\-* #,##0.00\ _l_e_i_-;_-* &quot;-&quot;??\ _l_e_i_-;_-@_-"/>
    <numFmt numFmtId="164" formatCode="_-* #,##0.00_-;\-* #,##0.00_-;_-* &quot;-&quot;??_-;_-@_-"/>
    <numFmt numFmtId="165" formatCode="_(* #,##0.00_);_(* \(#,##0.00\);_(* &quot;-&quot;??_);_(@_)"/>
    <numFmt numFmtId="167" formatCode="[$-418]mmmm\-yy;@"/>
    <numFmt numFmtId="168" formatCode="#,##0.00;[Red]#,##0.00"/>
  </numFmts>
  <fonts count="31" x14ac:knownFonts="1">
    <font>
      <sz val="11"/>
      <color theme="1"/>
      <name val="Calibri"/>
      <family val="2"/>
      <charset val="238"/>
      <scheme val="minor"/>
    </font>
    <font>
      <sz val="11"/>
      <color theme="1"/>
      <name val="Calibri"/>
      <family val="2"/>
      <charset val="238"/>
      <scheme val="minor"/>
    </font>
    <font>
      <sz val="11"/>
      <color theme="1"/>
      <name val="Calibri"/>
      <family val="2"/>
      <scheme val="minor"/>
    </font>
    <font>
      <sz val="10"/>
      <name val="Arial"/>
      <family val="2"/>
      <charset val="238"/>
    </font>
    <font>
      <sz val="11"/>
      <color rgb="FFFF0000"/>
      <name val="Calibri"/>
      <family val="2"/>
      <scheme val="minor"/>
    </font>
    <font>
      <sz val="14"/>
      <color theme="1"/>
      <name val="Calibri"/>
      <family val="2"/>
      <charset val="238"/>
      <scheme val="minor"/>
    </font>
    <font>
      <b/>
      <sz val="14"/>
      <color theme="1"/>
      <name val="Calibri"/>
      <family val="2"/>
      <scheme val="minor"/>
    </font>
    <font>
      <sz val="16"/>
      <name val="Trebuchet MS"/>
      <family val="2"/>
    </font>
    <font>
      <b/>
      <sz val="16"/>
      <name val="Trebuchet MS"/>
      <family val="2"/>
    </font>
    <font>
      <sz val="18"/>
      <name val="Trebuchet MS"/>
      <family val="2"/>
    </font>
    <font>
      <sz val="18"/>
      <color theme="1"/>
      <name val="Trebuchet MS"/>
      <family val="2"/>
    </font>
    <font>
      <b/>
      <sz val="18"/>
      <color theme="0"/>
      <name val="Trebuchet MS"/>
      <family val="2"/>
    </font>
    <font>
      <b/>
      <sz val="18"/>
      <name val="Trebuchet MS"/>
      <family val="2"/>
    </font>
    <font>
      <b/>
      <sz val="18"/>
      <color rgb="FF000099"/>
      <name val="Trebuchet MS"/>
      <family val="2"/>
    </font>
    <font>
      <sz val="20"/>
      <color theme="7" tint="0.59999389629810485"/>
      <name val="Trebuchet MS"/>
      <family val="2"/>
    </font>
    <font>
      <b/>
      <sz val="20"/>
      <name val="Trebuchet MS"/>
      <family val="2"/>
    </font>
    <font>
      <sz val="11"/>
      <color theme="1"/>
      <name val="Trebuchet MS"/>
      <family val="2"/>
    </font>
    <font>
      <sz val="22"/>
      <color theme="1"/>
      <name val="Trebuchet MS"/>
      <family val="2"/>
    </font>
    <font>
      <b/>
      <sz val="22"/>
      <color rgb="FF000099"/>
      <name val="Trebuchet MS"/>
      <family val="2"/>
    </font>
    <font>
      <b/>
      <sz val="22"/>
      <color theme="1"/>
      <name val="Trebuchet MS"/>
      <family val="2"/>
    </font>
    <font>
      <sz val="22"/>
      <color theme="1"/>
      <name val="Calibri"/>
      <family val="2"/>
      <scheme val="minor"/>
    </font>
    <font>
      <b/>
      <sz val="11"/>
      <color theme="1"/>
      <name val="Trebuchet MS"/>
      <family val="2"/>
    </font>
    <font>
      <sz val="11"/>
      <name val="Trebuchet MS"/>
      <family val="2"/>
    </font>
    <font>
      <b/>
      <sz val="16"/>
      <color rgb="FF000099"/>
      <name val="Trebuchet MS"/>
      <family val="2"/>
    </font>
    <font>
      <b/>
      <sz val="11"/>
      <name val="Trebuchet MS"/>
      <family val="2"/>
    </font>
    <font>
      <sz val="11"/>
      <name val="Calibri"/>
      <family val="2"/>
      <charset val="238"/>
      <scheme val="minor"/>
    </font>
    <font>
      <b/>
      <sz val="11"/>
      <name val="Calibri"/>
      <family val="2"/>
      <scheme val="minor"/>
    </font>
    <font>
      <b/>
      <sz val="11"/>
      <name val="Calibri"/>
      <family val="2"/>
      <charset val="238"/>
      <scheme val="minor"/>
    </font>
    <font>
      <b/>
      <sz val="24"/>
      <color rgb="FF000099"/>
      <name val="Trebuchet MS"/>
      <family val="2"/>
    </font>
    <font>
      <b/>
      <sz val="11"/>
      <color rgb="FF000099"/>
      <name val="Trebuchet MS"/>
      <family val="2"/>
    </font>
    <font>
      <b/>
      <sz val="20"/>
      <color rgb="FF000099"/>
      <name val="Trebuchet MS"/>
      <family val="2"/>
    </font>
  </fonts>
  <fills count="9">
    <fill>
      <patternFill patternType="none"/>
    </fill>
    <fill>
      <patternFill patternType="gray125"/>
    </fill>
    <fill>
      <patternFill patternType="solid">
        <fgColor theme="7" tint="0.79998168889431442"/>
        <bgColor indexed="64"/>
      </patternFill>
    </fill>
    <fill>
      <patternFill patternType="solid">
        <fgColor theme="4"/>
        <bgColor indexed="64"/>
      </patternFill>
    </fill>
    <fill>
      <patternFill patternType="solid">
        <fgColor theme="9" tint="0.79998168889431442"/>
        <bgColor indexed="64"/>
      </patternFill>
    </fill>
    <fill>
      <patternFill patternType="solid">
        <fgColor rgb="FF92D050"/>
        <bgColor indexed="64"/>
      </patternFill>
    </fill>
    <fill>
      <patternFill patternType="solid">
        <fgColor theme="8" tint="0.59999389629810485"/>
        <bgColor indexed="64"/>
      </patternFill>
    </fill>
    <fill>
      <patternFill patternType="solid">
        <fgColor theme="0"/>
        <bgColor indexed="64"/>
      </patternFill>
    </fill>
    <fill>
      <patternFill patternType="solid">
        <fgColor theme="4"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medium">
        <color indexed="64"/>
      </top>
      <bottom style="medium">
        <color indexed="64"/>
      </bottom>
      <diagonal/>
    </border>
    <border>
      <left style="medium">
        <color indexed="64"/>
      </left>
      <right/>
      <top style="medium">
        <color indexed="64"/>
      </top>
      <bottom style="medium">
        <color indexed="64"/>
      </bottom>
      <diagonal/>
    </border>
    <border>
      <left style="thin">
        <color auto="1"/>
      </left>
      <right style="thin">
        <color auto="1"/>
      </right>
      <top style="medium">
        <color indexed="64"/>
      </top>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s>
  <cellStyleXfs count="9">
    <xf numFmtId="0" fontId="0" fillId="0" borderId="0"/>
    <xf numFmtId="0" fontId="2" fillId="0" borderId="0"/>
    <xf numFmtId="164" fontId="1" fillId="0" borderId="0" applyFont="0" applyFill="0" applyBorder="0" applyAlignment="0" applyProtection="0"/>
    <xf numFmtId="0" fontId="2" fillId="0" borderId="0"/>
    <xf numFmtId="165" fontId="2" fillId="0" borderId="0" applyFont="0" applyFill="0" applyBorder="0" applyAlignment="0" applyProtection="0"/>
    <xf numFmtId="0" fontId="1" fillId="0" borderId="0"/>
    <xf numFmtId="0" fontId="3" fillId="0" borderId="0"/>
    <xf numFmtId="43" fontId="1" fillId="0" borderId="0" applyFont="0" applyFill="0" applyBorder="0" applyAlignment="0" applyProtection="0"/>
    <xf numFmtId="0" fontId="2" fillId="0" borderId="0"/>
  </cellStyleXfs>
  <cellXfs count="241">
    <xf numFmtId="0" fontId="0" fillId="0" borderId="0" xfId="0"/>
    <xf numFmtId="0" fontId="0" fillId="0" borderId="0" xfId="0" pivotButton="1"/>
    <xf numFmtId="0" fontId="0" fillId="0" borderId="0" xfId="0" applyAlignment="1">
      <alignment horizontal="left"/>
    </xf>
    <xf numFmtId="0" fontId="5" fillId="0" borderId="1" xfId="0" applyFont="1" applyBorder="1" applyAlignment="1">
      <alignment horizontal="center" vertical="center" wrapText="1"/>
    </xf>
    <xf numFmtId="0" fontId="5" fillId="0" borderId="1" xfId="0" applyFont="1" applyBorder="1" applyAlignment="1">
      <alignment horizontal="center" vertical="top" wrapText="1"/>
    </xf>
    <xf numFmtId="0" fontId="6" fillId="0" borderId="1" xfId="0" applyFont="1" applyBorder="1" applyAlignment="1">
      <alignment horizontal="center" vertical="center" wrapText="1"/>
    </xf>
    <xf numFmtId="0" fontId="6" fillId="0" borderId="1" xfId="0" applyFont="1" applyBorder="1" applyAlignment="1">
      <alignment horizontal="center" vertical="top" wrapText="1"/>
    </xf>
    <xf numFmtId="0" fontId="6" fillId="2"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4" fontId="5" fillId="0" borderId="1" xfId="0" applyNumberFormat="1" applyFont="1" applyBorder="1" applyAlignment="1">
      <alignment horizontal="center" vertical="top"/>
    </xf>
    <xf numFmtId="4" fontId="6" fillId="2" borderId="1" xfId="0" applyNumberFormat="1" applyFont="1" applyFill="1" applyBorder="1" applyAlignment="1">
      <alignment horizontal="center" vertical="top"/>
    </xf>
    <xf numFmtId="3" fontId="5" fillId="0" borderId="1" xfId="0" applyNumberFormat="1" applyFont="1" applyBorder="1" applyAlignment="1">
      <alignment horizontal="center" vertical="top"/>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top" wrapText="1"/>
    </xf>
    <xf numFmtId="3" fontId="5" fillId="3" borderId="1" xfId="0" applyNumberFormat="1" applyFont="1" applyFill="1" applyBorder="1" applyAlignment="1">
      <alignment horizontal="center" vertical="top"/>
    </xf>
    <xf numFmtId="4" fontId="6" fillId="4" borderId="1" xfId="0" applyNumberFormat="1" applyFont="1" applyFill="1" applyBorder="1" applyAlignment="1">
      <alignment horizontal="center" vertical="center" wrapText="1"/>
    </xf>
    <xf numFmtId="1" fontId="0" fillId="0" borderId="0" xfId="0" applyNumberFormat="1"/>
    <xf numFmtId="0" fontId="9" fillId="0" borderId="0" xfId="0" applyFont="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3" fontId="10" fillId="0" borderId="0" xfId="0" applyNumberFormat="1" applyFont="1" applyAlignment="1">
      <alignment horizontal="center" vertical="center" wrapText="1"/>
    </xf>
    <xf numFmtId="14" fontId="10" fillId="0" borderId="0" xfId="0" applyNumberFormat="1" applyFont="1" applyAlignment="1">
      <alignment horizontal="center" vertical="center" wrapText="1"/>
    </xf>
    <xf numFmtId="14" fontId="10" fillId="0" borderId="0" xfId="0" applyNumberFormat="1" applyFont="1" applyAlignment="1">
      <alignment horizontal="center" vertical="center"/>
    </xf>
    <xf numFmtId="14" fontId="10" fillId="0" borderId="0" xfId="0" applyNumberFormat="1" applyFont="1" applyAlignment="1">
      <alignment horizontal="center" vertical="top" wrapText="1"/>
    </xf>
    <xf numFmtId="0" fontId="12" fillId="0" borderId="0" xfId="0" applyFont="1" applyAlignment="1">
      <alignment horizontal="center" vertical="center" wrapText="1"/>
    </xf>
    <xf numFmtId="0" fontId="12" fillId="4" borderId="1" xfId="0" applyFont="1" applyFill="1" applyBorder="1" applyAlignment="1">
      <alignment horizontal="center" vertical="center" wrapText="1"/>
    </xf>
    <xf numFmtId="0" fontId="12" fillId="4" borderId="1" xfId="0" applyFont="1" applyFill="1" applyBorder="1" applyAlignment="1">
      <alignment horizontal="center" vertical="center"/>
    </xf>
    <xf numFmtId="3" fontId="12" fillId="4" borderId="1" xfId="0" applyNumberFormat="1" applyFont="1" applyFill="1" applyBorder="1" applyAlignment="1">
      <alignment horizontal="right" vertical="center" wrapText="1"/>
    </xf>
    <xf numFmtId="167" fontId="12" fillId="4" borderId="1" xfId="0" applyNumberFormat="1" applyFont="1" applyFill="1" applyBorder="1" applyAlignment="1">
      <alignment horizontal="center" vertical="center" wrapText="1"/>
    </xf>
    <xf numFmtId="167" fontId="12" fillId="4" borderId="1" xfId="0" applyNumberFormat="1" applyFont="1" applyFill="1" applyBorder="1" applyAlignment="1">
      <alignment horizontal="center" vertical="center"/>
    </xf>
    <xf numFmtId="0" fontId="12" fillId="5" borderId="0" xfId="0" applyFont="1" applyFill="1" applyAlignment="1">
      <alignment horizontal="center" vertical="center" wrapText="1"/>
    </xf>
    <xf numFmtId="167" fontId="12" fillId="4" borderId="1" xfId="0" applyNumberFormat="1" applyFont="1" applyFill="1" applyBorder="1" applyAlignment="1">
      <alignment horizontal="center" vertical="top" wrapText="1"/>
    </xf>
    <xf numFmtId="3" fontId="12" fillId="4" borderId="1" xfId="0" applyNumberFormat="1"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6" borderId="1" xfId="0" applyFont="1" applyFill="1" applyBorder="1" applyAlignment="1">
      <alignment horizontal="center" vertical="center"/>
    </xf>
    <xf numFmtId="3" fontId="12" fillId="6" borderId="1" xfId="0" applyNumberFormat="1" applyFont="1" applyFill="1" applyBorder="1" applyAlignment="1">
      <alignment horizontal="right" vertical="center" wrapText="1"/>
    </xf>
    <xf numFmtId="0" fontId="12" fillId="6" borderId="1" xfId="0" applyFont="1" applyFill="1" applyBorder="1" applyAlignment="1">
      <alignment horizontal="center" vertical="top" wrapText="1"/>
    </xf>
    <xf numFmtId="0" fontId="11" fillId="0" borderId="0" xfId="0" applyFont="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3" fontId="7" fillId="0" borderId="1" xfId="7" applyNumberFormat="1" applyFont="1" applyFill="1" applyBorder="1" applyAlignment="1" applyProtection="1">
      <alignment horizontal="right" vertical="center" wrapText="1"/>
      <protection locked="0"/>
    </xf>
    <xf numFmtId="3" fontId="7" fillId="0" borderId="1" xfId="0" applyNumberFormat="1" applyFont="1" applyFill="1" applyBorder="1" applyAlignment="1">
      <alignment horizontal="right" vertical="center" wrapText="1"/>
    </xf>
    <xf numFmtId="0" fontId="7" fillId="0" borderId="1" xfId="0" applyFont="1" applyFill="1" applyBorder="1" applyAlignment="1" applyProtection="1">
      <alignment vertical="center" wrapText="1"/>
      <protection locked="0"/>
    </xf>
    <xf numFmtId="0" fontId="7" fillId="0" borderId="0" xfId="0" applyFont="1" applyFill="1" applyAlignment="1">
      <alignment horizontal="center" vertical="center" wrapText="1"/>
    </xf>
    <xf numFmtId="3" fontId="7" fillId="0" borderId="1" xfId="7" applyNumberFormat="1" applyFont="1" applyFill="1" applyBorder="1" applyAlignment="1" applyProtection="1">
      <alignment horizontal="right" vertical="center"/>
      <protection locked="0"/>
    </xf>
    <xf numFmtId="3" fontId="7" fillId="0" borderId="1" xfId="3" applyNumberFormat="1" applyFont="1" applyFill="1" applyBorder="1" applyAlignment="1">
      <alignment horizontal="right" vertical="center" wrapText="1"/>
    </xf>
    <xf numFmtId="0" fontId="7" fillId="0" borderId="1" xfId="0" applyFont="1" applyFill="1" applyBorder="1" applyAlignment="1" applyProtection="1">
      <alignment vertical="center"/>
      <protection locked="0"/>
    </xf>
    <xf numFmtId="0" fontId="7" fillId="0" borderId="1" xfId="5" applyFont="1" applyFill="1" applyBorder="1" applyAlignment="1">
      <alignment horizontal="left" vertical="center" wrapText="1"/>
    </xf>
    <xf numFmtId="0" fontId="8" fillId="0" borderId="0" xfId="0" applyFont="1" applyFill="1" applyAlignment="1">
      <alignment horizontal="center" vertical="center" wrapText="1"/>
    </xf>
    <xf numFmtId="167" fontId="8" fillId="0" borderId="1" xfId="5" applyNumberFormat="1" applyFont="1" applyFill="1" applyBorder="1" applyAlignment="1">
      <alignment horizontal="center" vertical="center" wrapText="1"/>
    </xf>
    <xf numFmtId="167" fontId="8" fillId="0" borderId="1" xfId="0" applyNumberFormat="1" applyFont="1" applyFill="1" applyBorder="1" applyAlignment="1" applyProtection="1">
      <alignment horizontal="center" vertical="center"/>
      <protection locked="0"/>
    </xf>
    <xf numFmtId="0" fontId="8" fillId="0" borderId="0" xfId="0" applyFont="1" applyFill="1" applyAlignment="1">
      <alignment horizontal="center" vertical="top" wrapText="1"/>
    </xf>
    <xf numFmtId="0" fontId="7" fillId="0" borderId="1" xfId="0" applyFont="1" applyFill="1" applyBorder="1" applyAlignment="1">
      <alignment horizontal="center" vertical="top" wrapText="1"/>
    </xf>
    <xf numFmtId="3" fontId="7" fillId="0" borderId="1" xfId="0" applyNumberFormat="1" applyFont="1" applyFill="1" applyBorder="1" applyAlignment="1">
      <alignment horizontal="right" vertical="top" wrapText="1"/>
    </xf>
    <xf numFmtId="0" fontId="7" fillId="0" borderId="1" xfId="0" applyFont="1" applyFill="1" applyBorder="1" applyAlignment="1">
      <alignment horizontal="center" vertical="top"/>
    </xf>
    <xf numFmtId="167" fontId="8" fillId="0" borderId="1" xfId="0" applyNumberFormat="1" applyFont="1" applyFill="1" applyBorder="1" applyAlignment="1">
      <alignment horizontal="center" vertical="top"/>
    </xf>
    <xf numFmtId="167" fontId="8" fillId="0" borderId="1" xfId="0" applyNumberFormat="1" applyFont="1" applyFill="1" applyBorder="1" applyAlignment="1">
      <alignment horizontal="center" vertical="center"/>
    </xf>
    <xf numFmtId="167" fontId="7" fillId="0" borderId="1" xfId="0" applyNumberFormat="1" applyFont="1" applyFill="1" applyBorder="1" applyAlignment="1">
      <alignment horizontal="center" vertical="center"/>
    </xf>
    <xf numFmtId="14" fontId="8"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167" fontId="8" fillId="0" borderId="1" xfId="0" applyNumberFormat="1" applyFont="1" applyFill="1" applyBorder="1" applyAlignment="1">
      <alignment horizontal="center" vertical="center" wrapText="1"/>
    </xf>
    <xf numFmtId="167" fontId="7" fillId="0" borderId="1" xfId="0" applyNumberFormat="1" applyFont="1" applyFill="1" applyBorder="1" applyAlignment="1">
      <alignment horizontal="center" vertical="center" wrapText="1"/>
    </xf>
    <xf numFmtId="0" fontId="7" fillId="0" borderId="6" xfId="0" applyFont="1" applyFill="1" applyBorder="1" applyAlignment="1">
      <alignment horizontal="center" vertical="center" wrapText="1"/>
    </xf>
    <xf numFmtId="3" fontId="7" fillId="0" borderId="1" xfId="0" applyNumberFormat="1" applyFont="1" applyFill="1" applyBorder="1" applyAlignment="1">
      <alignment horizontal="center" vertical="center"/>
    </xf>
    <xf numFmtId="3" fontId="7" fillId="0" borderId="1" xfId="0" applyNumberFormat="1" applyFont="1" applyFill="1" applyBorder="1" applyAlignment="1">
      <alignment horizontal="right" vertical="center"/>
    </xf>
    <xf numFmtId="43" fontId="7" fillId="0" borderId="1" xfId="7" applyFont="1" applyFill="1" applyBorder="1" applyAlignment="1">
      <alignment horizontal="center" vertical="center"/>
    </xf>
    <xf numFmtId="43" fontId="7" fillId="0" borderId="1" xfId="7"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167" fontId="7" fillId="0" borderId="1" xfId="0" applyNumberFormat="1"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Font="1" applyFill="1" applyBorder="1" applyAlignment="1">
      <alignment vertical="center"/>
    </xf>
    <xf numFmtId="0" fontId="8"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3" fontId="8" fillId="0" borderId="1" xfId="0" applyNumberFormat="1" applyFont="1" applyFill="1" applyBorder="1" applyAlignment="1">
      <alignment horizontal="right" vertical="center" wrapText="1"/>
    </xf>
    <xf numFmtId="0" fontId="14" fillId="0" borderId="0" xfId="0" applyFont="1" applyAlignment="1">
      <alignment horizontal="center" vertical="center" wrapText="1"/>
    </xf>
    <xf numFmtId="0" fontId="13" fillId="0" borderId="7" xfId="0" applyFont="1" applyBorder="1" applyAlignment="1">
      <alignment horizontal="left" vertical="center" wrapText="1"/>
    </xf>
    <xf numFmtId="167" fontId="8" fillId="0" borderId="1" xfId="0" applyNumberFormat="1" applyFont="1" applyFill="1" applyBorder="1" applyAlignment="1">
      <alignment horizontal="center" vertical="center" wrapText="1"/>
    </xf>
    <xf numFmtId="167" fontId="7" fillId="0" borderId="1"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3" fontId="7" fillId="0" borderId="1" xfId="0" applyNumberFormat="1" applyFont="1" applyFill="1" applyBorder="1" applyAlignment="1">
      <alignment horizontal="righ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center" vertical="center" wrapText="1"/>
    </xf>
    <xf numFmtId="0" fontId="16" fillId="0" borderId="0" xfId="0" applyFont="1" applyAlignment="1">
      <alignment horizontal="left" vertical="center"/>
    </xf>
    <xf numFmtId="4" fontId="16" fillId="0" borderId="0" xfId="0" applyNumberFormat="1" applyFont="1" applyAlignment="1">
      <alignment horizontal="center" vertical="center"/>
    </xf>
    <xf numFmtId="0" fontId="17" fillId="0" borderId="0" xfId="0" applyFont="1" applyAlignment="1">
      <alignment horizontal="center" vertical="center"/>
    </xf>
    <xf numFmtId="0" fontId="17" fillId="0" borderId="0" xfId="0" applyFont="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0" applyFont="1"/>
    <xf numFmtId="0" fontId="21" fillId="0" borderId="0" xfId="0" applyFont="1" applyAlignment="1">
      <alignment horizontal="center" vertical="center"/>
    </xf>
    <xf numFmtId="0" fontId="22" fillId="0" borderId="1" xfId="0" applyFont="1" applyBorder="1" applyAlignment="1">
      <alignment horizontal="center" vertical="center" wrapText="1"/>
    </xf>
    <xf numFmtId="0" fontId="22" fillId="4" borderId="2" xfId="0" applyFont="1" applyFill="1" applyBorder="1" applyAlignment="1">
      <alignment horizontal="center" vertical="center" wrapText="1"/>
    </xf>
    <xf numFmtId="0" fontId="22" fillId="4" borderId="13" xfId="0" applyFont="1" applyFill="1" applyBorder="1" applyAlignment="1">
      <alignment horizontal="center" vertical="center" wrapText="1"/>
    </xf>
    <xf numFmtId="0" fontId="22" fillId="4" borderId="1" xfId="0" applyFont="1" applyFill="1" applyBorder="1" applyAlignment="1">
      <alignment horizontal="center" vertical="center" wrapText="1"/>
    </xf>
    <xf numFmtId="4" fontId="22" fillId="0" borderId="13" xfId="0" applyNumberFormat="1" applyFont="1" applyBorder="1" applyAlignment="1">
      <alignment horizontal="center" vertical="center"/>
    </xf>
    <xf numFmtId="0" fontId="22" fillId="0" borderId="13" xfId="0" applyFont="1" applyBorder="1" applyAlignment="1">
      <alignment horizontal="center" vertical="center"/>
    </xf>
    <xf numFmtId="0" fontId="16" fillId="0" borderId="0" xfId="0" applyFont="1" applyFill="1" applyBorder="1" applyAlignment="1">
      <alignment horizontal="center" vertical="center"/>
    </xf>
    <xf numFmtId="0" fontId="21" fillId="0" borderId="19" xfId="0" applyFont="1" applyFill="1" applyBorder="1" applyAlignment="1">
      <alignment horizontal="center" vertical="center" wrapText="1"/>
    </xf>
    <xf numFmtId="0" fontId="21" fillId="0" borderId="19" xfId="0" applyFont="1" applyFill="1" applyBorder="1" applyAlignment="1">
      <alignment horizontal="left" vertical="center"/>
    </xf>
    <xf numFmtId="0" fontId="21" fillId="0" borderId="0" xfId="0" applyFont="1" applyFill="1" applyBorder="1" applyAlignment="1">
      <alignment horizontal="center" vertical="center"/>
    </xf>
    <xf numFmtId="4" fontId="16" fillId="0" borderId="0" xfId="0" applyNumberFormat="1" applyFont="1" applyFill="1" applyBorder="1" applyAlignment="1">
      <alignment horizontal="center" vertical="center"/>
    </xf>
    <xf numFmtId="0" fontId="16" fillId="0" borderId="0" xfId="0" applyFont="1" applyFill="1" applyBorder="1" applyAlignment="1">
      <alignment horizontal="center" vertical="center" wrapText="1"/>
    </xf>
    <xf numFmtId="0" fontId="0" fillId="0" borderId="0" xfId="0" applyFill="1"/>
    <xf numFmtId="0" fontId="23" fillId="0" borderId="22"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1" fillId="0" borderId="19" xfId="0" applyFont="1" applyBorder="1" applyAlignment="1">
      <alignment horizontal="center" vertical="center" wrapText="1"/>
    </xf>
    <xf numFmtId="0" fontId="21" fillId="0" borderId="19" xfId="0" applyFont="1" applyBorder="1" applyAlignment="1">
      <alignment horizontal="left" vertical="center"/>
    </xf>
    <xf numFmtId="0" fontId="25" fillId="0" borderId="0" xfId="0" applyFont="1"/>
    <xf numFmtId="0" fontId="22" fillId="4" borderId="1" xfId="0" applyFont="1" applyFill="1" applyBorder="1" applyAlignment="1">
      <alignment horizontal="center" vertical="center"/>
    </xf>
    <xf numFmtId="0" fontId="22" fillId="4" borderId="1" xfId="0" applyFont="1" applyFill="1" applyBorder="1" applyAlignment="1">
      <alignment horizontal="left" vertical="center" wrapText="1"/>
    </xf>
    <xf numFmtId="4" fontId="22" fillId="4" borderId="1" xfId="7" applyNumberFormat="1" applyFont="1" applyFill="1" applyBorder="1" applyAlignment="1">
      <alignment horizontal="center" vertical="center"/>
    </xf>
    <xf numFmtId="14" fontId="22" fillId="4" borderId="1" xfId="0" applyNumberFormat="1" applyFont="1" applyFill="1" applyBorder="1" applyAlignment="1">
      <alignment horizontal="center" vertical="center"/>
    </xf>
    <xf numFmtId="14" fontId="22" fillId="4" borderId="1" xfId="0" applyNumberFormat="1" applyFont="1" applyFill="1" applyBorder="1" applyAlignment="1">
      <alignment horizontal="center" vertical="center" wrapText="1"/>
    </xf>
    <xf numFmtId="0" fontId="22" fillId="0" borderId="1" xfId="0" applyFont="1" applyBorder="1" applyAlignment="1">
      <alignment horizontal="center" vertical="center"/>
    </xf>
    <xf numFmtId="0" fontId="22" fillId="0" borderId="1" xfId="0" applyFont="1" applyBorder="1" applyAlignment="1">
      <alignment horizontal="left" vertical="center" wrapText="1"/>
    </xf>
    <xf numFmtId="4" fontId="22" fillId="0" borderId="1" xfId="7" applyNumberFormat="1" applyFont="1" applyFill="1" applyBorder="1" applyAlignment="1">
      <alignment horizontal="center" vertical="center"/>
    </xf>
    <xf numFmtId="14" fontId="22" fillId="0" borderId="1" xfId="0" applyNumberFormat="1" applyFont="1" applyBorder="1" applyAlignment="1">
      <alignment horizontal="center" vertical="center"/>
    </xf>
    <xf numFmtId="14" fontId="22" fillId="0" borderId="1" xfId="0" applyNumberFormat="1" applyFont="1" applyBorder="1" applyAlignment="1">
      <alignment horizontal="center" vertical="center" wrapText="1"/>
    </xf>
    <xf numFmtId="14" fontId="22" fillId="0" borderId="1" xfId="0" applyNumberFormat="1" applyFont="1" applyBorder="1" applyAlignment="1">
      <alignment horizontal="right" vertical="center"/>
    </xf>
    <xf numFmtId="14" fontId="22" fillId="0" borderId="1" xfId="0" applyNumberFormat="1" applyFont="1" applyBorder="1" applyAlignment="1">
      <alignment vertical="center"/>
    </xf>
    <xf numFmtId="0" fontId="22" fillId="0" borderId="1" xfId="0" applyFont="1" applyBorder="1" applyAlignment="1">
      <alignment horizontal="center" vertical="top" wrapText="1"/>
    </xf>
    <xf numFmtId="0" fontId="22" fillId="0" borderId="1" xfId="0" applyFont="1" applyBorder="1" applyAlignment="1">
      <alignment horizontal="center" wrapText="1"/>
    </xf>
    <xf numFmtId="0" fontId="22" fillId="0" borderId="13" xfId="0" applyFont="1" applyBorder="1" applyAlignment="1">
      <alignment horizontal="center" vertical="center" wrapText="1"/>
    </xf>
    <xf numFmtId="0" fontId="22" fillId="0" borderId="13" xfId="0" applyFont="1" applyBorder="1" applyAlignment="1">
      <alignment horizontal="left" vertical="center" wrapText="1"/>
    </xf>
    <xf numFmtId="4" fontId="22" fillId="0" borderId="13" xfId="7" applyNumberFormat="1" applyFont="1" applyFill="1" applyBorder="1" applyAlignment="1">
      <alignment horizontal="center" vertical="center"/>
    </xf>
    <xf numFmtId="14" fontId="22" fillId="0" borderId="13" xfId="0" applyNumberFormat="1" applyFont="1" applyBorder="1" applyAlignment="1">
      <alignment horizontal="center" vertical="center"/>
    </xf>
    <xf numFmtId="14" fontId="22" fillId="0" borderId="13" xfId="0" applyNumberFormat="1" applyFont="1" applyBorder="1" applyAlignment="1">
      <alignment horizontal="center" vertical="center" wrapText="1"/>
    </xf>
    <xf numFmtId="0" fontId="24" fillId="6" borderId="16" xfId="0" applyFont="1" applyFill="1" applyBorder="1" applyAlignment="1">
      <alignment horizontal="center" vertical="center"/>
    </xf>
    <xf numFmtId="0" fontId="24" fillId="6" borderId="3" xfId="0" applyFont="1" applyFill="1" applyBorder="1" applyAlignment="1">
      <alignment horizontal="center" vertical="center" wrapText="1"/>
    </xf>
    <xf numFmtId="0" fontId="24" fillId="6" borderId="3" xfId="0" applyFont="1" applyFill="1" applyBorder="1" applyAlignment="1">
      <alignment horizontal="left" vertical="center"/>
    </xf>
    <xf numFmtId="0" fontId="24" fillId="6" borderId="3" xfId="0" applyFont="1" applyFill="1" applyBorder="1" applyAlignment="1">
      <alignment horizontal="center" vertical="center"/>
    </xf>
    <xf numFmtId="4" fontId="24" fillId="6" borderId="3" xfId="7" applyNumberFormat="1" applyFont="1" applyFill="1" applyBorder="1" applyAlignment="1">
      <alignment horizontal="center" vertical="center"/>
    </xf>
    <xf numFmtId="0" fontId="24" fillId="6" borderId="18" xfId="0" applyFont="1" applyFill="1" applyBorder="1" applyAlignment="1">
      <alignment horizontal="center" vertical="center"/>
    </xf>
    <xf numFmtId="0" fontId="22" fillId="4" borderId="2" xfId="0" applyFont="1" applyFill="1" applyBorder="1" applyAlignment="1">
      <alignment horizontal="center" vertical="center"/>
    </xf>
    <xf numFmtId="43" fontId="22" fillId="4" borderId="2" xfId="7" applyFont="1" applyFill="1" applyBorder="1" applyAlignment="1">
      <alignment horizontal="center" vertical="center" wrapText="1"/>
    </xf>
    <xf numFmtId="4" fontId="22" fillId="4" borderId="2" xfId="7" applyNumberFormat="1" applyFont="1" applyFill="1" applyBorder="1" applyAlignment="1">
      <alignment horizontal="center" vertical="center"/>
    </xf>
    <xf numFmtId="14" fontId="22" fillId="4" borderId="2" xfId="0" applyNumberFormat="1" applyFont="1" applyFill="1" applyBorder="1" applyAlignment="1">
      <alignment horizontal="center" vertical="center" wrapText="1"/>
    </xf>
    <xf numFmtId="14" fontId="22" fillId="4" borderId="19" xfId="0" applyNumberFormat="1" applyFont="1" applyFill="1" applyBorder="1" applyAlignment="1">
      <alignment horizontal="center" vertical="center" wrapText="1"/>
    </xf>
    <xf numFmtId="0" fontId="26" fillId="0" borderId="0" xfId="0" applyFont="1"/>
    <xf numFmtId="0" fontId="22" fillId="4" borderId="13" xfId="0" applyFont="1" applyFill="1" applyBorder="1" applyAlignment="1">
      <alignment horizontal="center" vertical="center"/>
    </xf>
    <xf numFmtId="0" fontId="22" fillId="4" borderId="13" xfId="0" applyFont="1" applyFill="1" applyBorder="1" applyAlignment="1">
      <alignment horizontal="left" vertical="center" wrapText="1"/>
    </xf>
    <xf numFmtId="0" fontId="22" fillId="4" borderId="19" xfId="0" applyFont="1" applyFill="1" applyBorder="1" applyAlignment="1">
      <alignment horizontal="center" vertical="center" wrapText="1"/>
    </xf>
    <xf numFmtId="4" fontId="22" fillId="4" borderId="13" xfId="7" applyNumberFormat="1" applyFont="1" applyFill="1" applyBorder="1" applyAlignment="1">
      <alignment horizontal="center" vertical="center"/>
    </xf>
    <xf numFmtId="0" fontId="22" fillId="0" borderId="19" xfId="0" applyFont="1" applyBorder="1" applyAlignment="1">
      <alignment horizontal="center" vertical="center"/>
    </xf>
    <xf numFmtId="0" fontId="22" fillId="0" borderId="19" xfId="0" applyFont="1" applyBorder="1" applyAlignment="1">
      <alignment horizontal="center" vertical="center" wrapText="1"/>
    </xf>
    <xf numFmtId="0" fontId="22" fillId="0" borderId="19" xfId="0" applyFont="1" applyBorder="1" applyAlignment="1">
      <alignment horizontal="left" vertical="center" wrapText="1"/>
    </xf>
    <xf numFmtId="4" fontId="22" fillId="0" borderId="19" xfId="0" applyNumberFormat="1" applyFont="1" applyBorder="1" applyAlignment="1">
      <alignment horizontal="center" vertical="center" wrapText="1"/>
    </xf>
    <xf numFmtId="14" fontId="22" fillId="0" borderId="19" xfId="0" applyNumberFormat="1" applyFont="1" applyBorder="1" applyAlignment="1">
      <alignment horizontal="center" vertical="center" wrapText="1"/>
    </xf>
    <xf numFmtId="4" fontId="22" fillId="0" borderId="1" xfId="0" applyNumberFormat="1" applyFont="1" applyBorder="1" applyAlignment="1">
      <alignment horizontal="center" vertical="center" wrapText="1"/>
    </xf>
    <xf numFmtId="0" fontId="22" fillId="0" borderId="2" xfId="0" applyFont="1" applyBorder="1" applyAlignment="1">
      <alignment horizontal="center" vertical="center"/>
    </xf>
    <xf numFmtId="0" fontId="22" fillId="0" borderId="2" xfId="0" applyFont="1" applyBorder="1" applyAlignment="1">
      <alignment horizontal="center" vertical="center" wrapText="1"/>
    </xf>
    <xf numFmtId="0" fontId="22" fillId="0" borderId="2" xfId="0" applyFont="1" applyBorder="1" applyAlignment="1">
      <alignment horizontal="left" vertical="center" wrapText="1"/>
    </xf>
    <xf numFmtId="0" fontId="22" fillId="0" borderId="0" xfId="0" applyFont="1" applyAlignment="1">
      <alignment horizontal="center" vertical="center" wrapText="1"/>
    </xf>
    <xf numFmtId="4" fontId="22" fillId="0" borderId="2" xfId="0" applyNumberFormat="1" applyFont="1" applyBorder="1" applyAlignment="1">
      <alignment horizontal="center" vertical="center" wrapText="1"/>
    </xf>
    <xf numFmtId="14" fontId="22" fillId="0" borderId="2" xfId="0" applyNumberFormat="1" applyFont="1" applyBorder="1" applyAlignment="1">
      <alignment horizontal="center" vertical="center" wrapText="1"/>
    </xf>
    <xf numFmtId="4" fontId="22" fillId="0" borderId="13" xfId="0" applyNumberFormat="1" applyFont="1" applyBorder="1" applyAlignment="1">
      <alignment horizontal="center" vertical="center" wrapText="1"/>
    </xf>
    <xf numFmtId="0" fontId="24" fillId="6" borderId="16" xfId="0" applyFont="1" applyFill="1" applyBorder="1" applyAlignment="1">
      <alignment horizontal="center" vertical="center" wrapText="1"/>
    </xf>
    <xf numFmtId="4" fontId="24" fillId="6" borderId="3" xfId="0" applyNumberFormat="1" applyFont="1" applyFill="1" applyBorder="1" applyAlignment="1">
      <alignment horizontal="center" vertical="center" wrapText="1"/>
    </xf>
    <xf numFmtId="0" fontId="24" fillId="6" borderId="18" xfId="0" applyFont="1" applyFill="1" applyBorder="1" applyAlignment="1">
      <alignment horizontal="center" vertical="center" wrapText="1"/>
    </xf>
    <xf numFmtId="4" fontId="22" fillId="4" borderId="2" xfId="0" applyNumberFormat="1" applyFont="1" applyFill="1" applyBorder="1" applyAlignment="1">
      <alignment horizontal="center" vertical="center" wrapText="1"/>
    </xf>
    <xf numFmtId="4" fontId="22" fillId="4" borderId="1" xfId="0" applyNumberFormat="1" applyFont="1" applyFill="1" applyBorder="1" applyAlignment="1">
      <alignment horizontal="center" vertical="center" wrapText="1"/>
    </xf>
    <xf numFmtId="4" fontId="22" fillId="4" borderId="13" xfId="0" applyNumberFormat="1" applyFont="1" applyFill="1" applyBorder="1" applyAlignment="1">
      <alignment horizontal="center" vertical="center" wrapText="1"/>
    </xf>
    <xf numFmtId="14" fontId="22" fillId="4" borderId="13" xfId="0" applyNumberFormat="1" applyFont="1" applyFill="1" applyBorder="1" applyAlignment="1">
      <alignment horizontal="center" vertical="center" wrapText="1"/>
    </xf>
    <xf numFmtId="4" fontId="22" fillId="0" borderId="13" xfId="0" applyNumberFormat="1" applyFont="1" applyBorder="1" applyAlignment="1">
      <alignment horizontal="center" vertical="center" wrapText="1"/>
    </xf>
    <xf numFmtId="14" fontId="22" fillId="7" borderId="1" xfId="0" applyNumberFormat="1" applyFont="1" applyFill="1" applyBorder="1" applyAlignment="1">
      <alignment horizontal="center" vertical="center"/>
    </xf>
    <xf numFmtId="4" fontId="22" fillId="0" borderId="19" xfId="0" applyNumberFormat="1" applyFont="1" applyBorder="1" applyAlignment="1">
      <alignment horizontal="center" vertical="center" wrapText="1"/>
    </xf>
    <xf numFmtId="4" fontId="22" fillId="0" borderId="2" xfId="0" applyNumberFormat="1" applyFont="1" applyBorder="1" applyAlignment="1">
      <alignment horizontal="center" vertical="center" wrapText="1"/>
    </xf>
    <xf numFmtId="4" fontId="22" fillId="0" borderId="1" xfId="0" applyNumberFormat="1" applyFont="1" applyBorder="1" applyAlignment="1">
      <alignment horizontal="center" vertical="center"/>
    </xf>
    <xf numFmtId="0" fontId="24" fillId="6" borderId="19" xfId="0" applyFont="1" applyFill="1" applyBorder="1" applyAlignment="1">
      <alignment horizontal="center" vertical="center" wrapText="1"/>
    </xf>
    <xf numFmtId="4" fontId="22" fillId="0" borderId="19" xfId="0" applyNumberFormat="1" applyFont="1" applyBorder="1" applyAlignment="1">
      <alignment horizontal="center" vertical="center"/>
    </xf>
    <xf numFmtId="0" fontId="22" fillId="0" borderId="5" xfId="0" applyFont="1" applyBorder="1" applyAlignment="1">
      <alignment horizontal="center" vertical="center"/>
    </xf>
    <xf numFmtId="0" fontId="24" fillId="6" borderId="5" xfId="0" applyFont="1" applyFill="1" applyBorder="1" applyAlignment="1">
      <alignment horizontal="center" vertical="center" wrapText="1"/>
    </xf>
    <xf numFmtId="0" fontId="24" fillId="6" borderId="17" xfId="0" applyFont="1" applyFill="1" applyBorder="1" applyAlignment="1">
      <alignment horizontal="center" vertical="center" wrapText="1"/>
    </xf>
    <xf numFmtId="0" fontId="22" fillId="4" borderId="2" xfId="0" applyFont="1" applyFill="1" applyBorder="1" applyAlignment="1">
      <alignment horizontal="left" vertical="center" wrapText="1"/>
    </xf>
    <xf numFmtId="4" fontId="22" fillId="4" borderId="2" xfId="0" applyNumberFormat="1" applyFont="1" applyFill="1" applyBorder="1" applyAlignment="1">
      <alignment horizontal="center" vertical="center"/>
    </xf>
    <xf numFmtId="14" fontId="22" fillId="4" borderId="2" xfId="0" applyNumberFormat="1" applyFont="1" applyFill="1" applyBorder="1" applyAlignment="1">
      <alignment horizontal="center" vertical="center"/>
    </xf>
    <xf numFmtId="0" fontId="22" fillId="4" borderId="1" xfId="0" applyFont="1" applyFill="1" applyBorder="1" applyAlignment="1">
      <alignment horizontal="left" vertical="top" wrapText="1"/>
    </xf>
    <xf numFmtId="4" fontId="22" fillId="4" borderId="1" xfId="0" applyNumberFormat="1" applyFont="1" applyFill="1" applyBorder="1" applyAlignment="1">
      <alignment horizontal="center" vertical="center"/>
    </xf>
    <xf numFmtId="14" fontId="22" fillId="0" borderId="1" xfId="0" applyNumberFormat="1" applyFont="1" applyFill="1" applyBorder="1" applyAlignment="1">
      <alignment horizontal="center" vertical="center"/>
    </xf>
    <xf numFmtId="0" fontId="22" fillId="0" borderId="1" xfId="0" applyFont="1" applyBorder="1" applyAlignment="1">
      <alignment horizontal="left" vertical="top" wrapText="1"/>
    </xf>
    <xf numFmtId="14" fontId="22" fillId="0" borderId="2" xfId="0" applyNumberFormat="1" applyFont="1" applyBorder="1" applyAlignment="1">
      <alignment horizontal="center" vertical="center"/>
    </xf>
    <xf numFmtId="0" fontId="24" fillId="6" borderId="20" xfId="0" applyFont="1" applyFill="1" applyBorder="1" applyAlignment="1">
      <alignment horizontal="center" vertical="center" wrapText="1"/>
    </xf>
    <xf numFmtId="0" fontId="22" fillId="4" borderId="19" xfId="0" applyFont="1" applyFill="1" applyBorder="1" applyAlignment="1">
      <alignment horizontal="center" vertical="center"/>
    </xf>
    <xf numFmtId="0" fontId="22" fillId="4" borderId="19" xfId="0" applyFont="1" applyFill="1" applyBorder="1" applyAlignment="1">
      <alignment horizontal="left" vertical="center" wrapText="1"/>
    </xf>
    <xf numFmtId="4" fontId="22" fillId="4" borderId="19" xfId="0" applyNumberFormat="1" applyFont="1" applyFill="1" applyBorder="1" applyAlignment="1">
      <alignment horizontal="center" vertical="center"/>
    </xf>
    <xf numFmtId="0" fontId="22" fillId="4" borderId="5" xfId="0" applyFont="1" applyFill="1" applyBorder="1" applyAlignment="1">
      <alignment horizontal="center" vertical="center" wrapText="1"/>
    </xf>
    <xf numFmtId="14" fontId="22" fillId="0" borderId="13" xfId="0" applyNumberFormat="1" applyFont="1" applyBorder="1" applyAlignment="1">
      <alignment vertical="center"/>
    </xf>
    <xf numFmtId="0" fontId="22" fillId="0" borderId="21" xfId="0" applyFont="1" applyBorder="1" applyAlignment="1">
      <alignment horizontal="center" vertical="center" wrapText="1"/>
    </xf>
    <xf numFmtId="168" fontId="25" fillId="0" borderId="0" xfId="0" applyNumberFormat="1" applyFont="1"/>
    <xf numFmtId="0" fontId="22" fillId="0" borderId="13" xfId="0" applyFont="1" applyBorder="1" applyAlignment="1">
      <alignment horizontal="left" vertical="top" wrapText="1"/>
    </xf>
    <xf numFmtId="0" fontId="22" fillId="4" borderId="2" xfId="0" applyFont="1" applyFill="1" applyBorder="1" applyAlignment="1">
      <alignment horizontal="left" vertical="top" wrapText="1"/>
    </xf>
    <xf numFmtId="0" fontId="22" fillId="4" borderId="12" xfId="0" applyFont="1" applyFill="1" applyBorder="1" applyAlignment="1">
      <alignment horizontal="center" vertical="center" wrapText="1"/>
    </xf>
    <xf numFmtId="0" fontId="22" fillId="4" borderId="0" xfId="0" applyFont="1" applyFill="1" applyAlignment="1">
      <alignment horizontal="center" vertical="center" wrapText="1"/>
    </xf>
    <xf numFmtId="168" fontId="24" fillId="6" borderId="16" xfId="0" applyNumberFormat="1" applyFont="1" applyFill="1" applyBorder="1" applyAlignment="1">
      <alignment horizontal="center" vertical="center" wrapText="1"/>
    </xf>
    <xf numFmtId="168" fontId="24" fillId="6" borderId="3" xfId="0" applyNumberFormat="1" applyFont="1" applyFill="1" applyBorder="1" applyAlignment="1">
      <alignment horizontal="center" vertical="center" wrapText="1"/>
    </xf>
    <xf numFmtId="168" fontId="24" fillId="6" borderId="18" xfId="0" applyNumberFormat="1" applyFont="1" applyFill="1" applyBorder="1" applyAlignment="1">
      <alignment horizontal="center" vertical="center" wrapText="1"/>
    </xf>
    <xf numFmtId="14" fontId="22" fillId="4" borderId="22" xfId="0" applyNumberFormat="1" applyFont="1" applyFill="1" applyBorder="1" applyAlignment="1">
      <alignment horizontal="center" vertical="center"/>
    </xf>
    <xf numFmtId="14" fontId="22" fillId="4" borderId="19" xfId="0" applyNumberFormat="1" applyFont="1" applyFill="1" applyBorder="1" applyAlignment="1">
      <alignment horizontal="center" vertical="center"/>
    </xf>
    <xf numFmtId="168" fontId="24" fillId="6" borderId="23" xfId="0" applyNumberFormat="1" applyFont="1" applyFill="1" applyBorder="1" applyAlignment="1">
      <alignment horizontal="center" vertical="center" wrapText="1"/>
    </xf>
    <xf numFmtId="168" fontId="24" fillId="6" borderId="5" xfId="0" applyNumberFormat="1" applyFont="1" applyFill="1" applyBorder="1" applyAlignment="1">
      <alignment horizontal="center" vertical="center" wrapText="1"/>
    </xf>
    <xf numFmtId="4" fontId="24" fillId="6" borderId="5" xfId="0" applyNumberFormat="1" applyFont="1" applyFill="1" applyBorder="1" applyAlignment="1">
      <alignment horizontal="center" vertical="center" wrapText="1"/>
    </xf>
    <xf numFmtId="168" fontId="24" fillId="6" borderId="20" xfId="0" applyNumberFormat="1" applyFont="1" applyFill="1" applyBorder="1" applyAlignment="1">
      <alignment horizontal="center" vertical="center" wrapText="1"/>
    </xf>
    <xf numFmtId="0" fontId="24" fillId="0" borderId="1" xfId="0" applyFont="1" applyBorder="1" applyAlignment="1">
      <alignment horizontal="center" vertical="center" wrapText="1"/>
    </xf>
    <xf numFmtId="4" fontId="24" fillId="0" borderId="1" xfId="0" applyNumberFormat="1" applyFont="1" applyBorder="1" applyAlignment="1">
      <alignment horizontal="center" vertical="center"/>
    </xf>
    <xf numFmtId="0" fontId="24" fillId="0" borderId="1" xfId="0" applyFont="1" applyBorder="1" applyAlignment="1">
      <alignment horizontal="center" vertical="center"/>
    </xf>
    <xf numFmtId="0" fontId="9" fillId="6" borderId="1" xfId="0" applyFont="1" applyFill="1" applyBorder="1" applyAlignment="1">
      <alignment horizontal="center" vertical="center"/>
    </xf>
    <xf numFmtId="0" fontId="12" fillId="6" borderId="1" xfId="0" applyFont="1" applyFill="1" applyBorder="1" applyAlignment="1">
      <alignment horizontal="left" vertical="center"/>
    </xf>
    <xf numFmtId="4" fontId="9" fillId="6" borderId="1" xfId="0" applyNumberFormat="1" applyFont="1" applyFill="1" applyBorder="1" applyAlignment="1">
      <alignment horizontal="center" vertical="center"/>
    </xf>
    <xf numFmtId="0" fontId="9" fillId="6" borderId="1" xfId="0" applyFont="1" applyFill="1" applyBorder="1" applyAlignment="1">
      <alignment horizontal="center" vertical="center" wrapText="1"/>
    </xf>
    <xf numFmtId="0" fontId="7" fillId="0" borderId="1" xfId="0" applyFont="1" applyBorder="1" applyAlignment="1">
      <alignment horizontal="center" vertical="center" wrapText="1"/>
    </xf>
    <xf numFmtId="168" fontId="7" fillId="0" borderId="1" xfId="0" applyNumberFormat="1" applyFont="1" applyBorder="1" applyAlignment="1">
      <alignment horizontal="left" vertical="center"/>
    </xf>
    <xf numFmtId="0" fontId="8" fillId="0" borderId="1" xfId="0" applyFont="1" applyBorder="1" applyAlignment="1">
      <alignment horizontal="center" vertical="center"/>
    </xf>
    <xf numFmtId="4" fontId="7" fillId="0" borderId="1" xfId="0" applyNumberFormat="1" applyFont="1" applyBorder="1" applyAlignment="1">
      <alignment horizontal="center" vertical="center"/>
    </xf>
    <xf numFmtId="0" fontId="7" fillId="0" borderId="1" xfId="0" applyFont="1" applyBorder="1" applyAlignment="1">
      <alignment horizontal="center" vertical="center"/>
    </xf>
    <xf numFmtId="4" fontId="7" fillId="6" borderId="1" xfId="0" applyNumberFormat="1" applyFont="1" applyFill="1" applyBorder="1" applyAlignment="1">
      <alignment horizontal="center" vertical="center"/>
    </xf>
    <xf numFmtId="14" fontId="22" fillId="0" borderId="1" xfId="0" applyNumberFormat="1" applyFont="1" applyBorder="1" applyAlignment="1">
      <alignment vertical="center" wrapText="1"/>
    </xf>
    <xf numFmtId="0" fontId="27" fillId="0" borderId="0" xfId="0" applyFont="1"/>
    <xf numFmtId="0" fontId="15" fillId="8" borderId="5" xfId="0" applyFont="1" applyFill="1" applyBorder="1" applyAlignment="1">
      <alignment horizontal="center" vertical="center" wrapText="1"/>
    </xf>
    <xf numFmtId="3" fontId="15" fillId="8" borderId="5" xfId="0" applyNumberFormat="1" applyFont="1" applyFill="1" applyBorder="1" applyAlignment="1">
      <alignment horizontal="center" vertical="center" wrapText="1"/>
    </xf>
    <xf numFmtId="0" fontId="28" fillId="0" borderId="0" xfId="0" applyFont="1" applyAlignment="1">
      <alignment horizontal="center" vertical="center" wrapText="1"/>
    </xf>
    <xf numFmtId="0" fontId="24" fillId="8" borderId="8" xfId="8" applyFont="1" applyFill="1" applyBorder="1" applyAlignment="1">
      <alignment horizontal="center" vertical="center" wrapText="1"/>
    </xf>
    <xf numFmtId="0" fontId="24" fillId="8" borderId="9" xfId="8" applyFont="1" applyFill="1" applyBorder="1" applyAlignment="1">
      <alignment horizontal="center" vertical="center" wrapText="1"/>
    </xf>
    <xf numFmtId="0" fontId="24" fillId="8" borderId="9" xfId="8" applyFont="1" applyFill="1" applyBorder="1" applyAlignment="1">
      <alignment horizontal="left" vertical="center" wrapText="1"/>
    </xf>
    <xf numFmtId="4" fontId="24" fillId="8" borderId="5" xfId="8" applyNumberFormat="1" applyFont="1" applyFill="1" applyBorder="1" applyAlignment="1">
      <alignment horizontal="center" vertical="center" wrapText="1"/>
    </xf>
    <xf numFmtId="0" fontId="24" fillId="8" borderId="12" xfId="8" applyFont="1" applyFill="1" applyBorder="1" applyAlignment="1">
      <alignment horizontal="center" vertical="center" wrapText="1"/>
    </xf>
    <xf numFmtId="0" fontId="24" fillId="8" borderId="13" xfId="8" applyFont="1" applyFill="1" applyBorder="1" applyAlignment="1">
      <alignment horizontal="center" vertical="center" wrapText="1"/>
    </xf>
    <xf numFmtId="0" fontId="24" fillId="8" borderId="13" xfId="8" applyFont="1" applyFill="1" applyBorder="1" applyAlignment="1">
      <alignment horizontal="left" vertical="center" wrapText="1"/>
    </xf>
    <xf numFmtId="4" fontId="24" fillId="8" borderId="2" xfId="8" applyNumberFormat="1" applyFont="1" applyFill="1" applyBorder="1" applyAlignment="1">
      <alignment horizontal="center" vertical="center" wrapText="1"/>
    </xf>
    <xf numFmtId="0" fontId="24" fillId="8" borderId="13" xfId="8" applyFont="1" applyFill="1" applyBorder="1" applyAlignment="1">
      <alignment horizontal="center" vertical="center" wrapText="1"/>
    </xf>
    <xf numFmtId="0" fontId="29" fillId="8" borderId="9" xfId="8" applyFont="1" applyFill="1" applyBorder="1" applyAlignment="1">
      <alignment horizontal="center" vertical="center" wrapText="1"/>
    </xf>
    <xf numFmtId="0" fontId="29" fillId="8" borderId="10" xfId="8" applyFont="1" applyFill="1" applyBorder="1" applyAlignment="1">
      <alignment horizontal="center" vertical="center" wrapText="1"/>
    </xf>
    <xf numFmtId="0" fontId="29" fillId="8" borderId="11" xfId="8" applyFont="1" applyFill="1" applyBorder="1" applyAlignment="1">
      <alignment horizontal="center" vertical="center" wrapText="1"/>
    </xf>
    <xf numFmtId="0" fontId="29" fillId="8" borderId="13" xfId="8" applyFont="1" applyFill="1" applyBorder="1" applyAlignment="1">
      <alignment horizontal="center" vertical="center" wrapText="1"/>
    </xf>
    <xf numFmtId="0" fontId="29" fillId="8" borderId="14" xfId="8" applyFont="1" applyFill="1" applyBorder="1" applyAlignment="1">
      <alignment horizontal="center" vertical="center" wrapText="1"/>
    </xf>
    <xf numFmtId="0" fontId="29" fillId="8" borderId="15" xfId="8" applyFont="1" applyFill="1" applyBorder="1" applyAlignment="1">
      <alignment horizontal="center" vertical="center" wrapText="1"/>
    </xf>
    <xf numFmtId="14" fontId="30" fillId="8" borderId="5" xfId="0" applyNumberFormat="1" applyFont="1" applyFill="1" applyBorder="1" applyAlignment="1">
      <alignment horizontal="center" vertical="center" wrapText="1"/>
    </xf>
    <xf numFmtId="14" fontId="30" fillId="8" borderId="5" xfId="0" applyNumberFormat="1" applyFont="1" applyFill="1" applyBorder="1" applyAlignment="1">
      <alignment horizontal="center" vertical="top" wrapText="1"/>
    </xf>
  </cellXfs>
  <cellStyles count="9">
    <cellStyle name="Comma" xfId="7" builtinId="3"/>
    <cellStyle name="Comma 2" xfId="2"/>
    <cellStyle name="Comma 3" xfId="4"/>
    <cellStyle name="Normal" xfId="0" builtinId="0"/>
    <cellStyle name="Normal 2" xfId="1"/>
    <cellStyle name="Normal 2 2 2" xfId="6"/>
    <cellStyle name="Normal 2 3 3 2" xfId="8"/>
    <cellStyle name="Normal 2 3 5 2 3 2 2" xfId="5"/>
    <cellStyle name="Normal 26 2" xfId="3"/>
  </cellStyles>
  <dxfs count="1">
    <dxf>
      <numFmt numFmtId="1" formatCode="0"/>
    </dxf>
  </dxfs>
  <tableStyles count="0" defaultTableStyle="TableStyleMedium2" defaultPivotStyle="PivotStyleLight16"/>
  <colors>
    <mruColors>
      <color rgb="FF000099"/>
      <color rgb="FF00660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[15.02.2023_Calendar Apeluri_PC si PNRR_2023_pt site.xlsx]Sheet1Pivot chart 0!PivotTable3</c:name>
    <c:fmtId val="0"/>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1"/>
          </a:solidFill>
          <a:ln>
            <a:noFill/>
          </a:ln>
          <a:effectLst/>
        </c:spPr>
        <c:marker>
          <c:symbol val="none"/>
        </c:marker>
      </c:pivotFmt>
    </c:pivotFmts>
    <c:plotArea>
      <c:layout>
        <c:manualLayout>
          <c:layoutTarget val="inner"/>
          <c:xMode val="edge"/>
          <c:yMode val="edge"/>
          <c:x val="0.23990940671710434"/>
          <c:y val="0.14249781277340332"/>
          <c:w val="0.62199582937027353"/>
          <c:h val="0.54573818897637794"/>
        </c:manualLayout>
      </c:layout>
      <c:barChart>
        <c:barDir val="col"/>
        <c:grouping val="clustered"/>
        <c:varyColors val="0"/>
        <c:ser>
          <c:idx val="0"/>
          <c:order val="0"/>
          <c:tx>
            <c:strRef>
              <c:f>'Sheet1Pivot chart 0'!$B$3</c:f>
              <c:strCache>
                <c:ptCount val="1"/>
                <c:pt idx="0">
                  <c:v>Nr. total apeluri planificate  </c:v>
                </c:pt>
              </c:strCache>
            </c:strRef>
          </c:tx>
          <c:spPr>
            <a:solidFill>
              <a:schemeClr val="accent1"/>
            </a:solidFill>
            <a:ln>
              <a:noFill/>
            </a:ln>
            <a:effectLst/>
          </c:spPr>
          <c:invertIfNegative val="0"/>
          <c:cat>
            <c:strRef>
              <c:f>'Sheet1Pivot chart 0'!$A$4:$A$20</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0'!$B$4:$B$20</c:f>
              <c:numCache>
                <c:formatCode>General</c:formatCode>
                <c:ptCount val="16"/>
                <c:pt idx="0">
                  <c:v>5</c:v>
                </c:pt>
                <c:pt idx="1">
                  <c:v>20</c:v>
                </c:pt>
                <c:pt idx="2">
                  <c:v>16</c:v>
                </c:pt>
                <c:pt idx="3">
                  <c:v>59</c:v>
                </c:pt>
                <c:pt idx="4">
                  <c:v>28</c:v>
                </c:pt>
                <c:pt idx="5">
                  <c:v>28</c:v>
                </c:pt>
                <c:pt idx="6">
                  <c:v>35</c:v>
                </c:pt>
                <c:pt idx="7">
                  <c:v>40</c:v>
                </c:pt>
                <c:pt idx="8">
                  <c:v>45</c:v>
                </c:pt>
                <c:pt idx="9">
                  <c:v>25</c:v>
                </c:pt>
                <c:pt idx="10">
                  <c:v>57</c:v>
                </c:pt>
                <c:pt idx="11">
                  <c:v>29</c:v>
                </c:pt>
                <c:pt idx="12">
                  <c:v>97</c:v>
                </c:pt>
                <c:pt idx="13">
                  <c:v>15</c:v>
                </c:pt>
                <c:pt idx="15">
                  <c:v>94</c:v>
                </c:pt>
              </c:numCache>
            </c:numRef>
          </c:val>
          <c:extLst>
            <c:ext xmlns:c16="http://schemas.microsoft.com/office/drawing/2014/chart" uri="{C3380CC4-5D6E-409C-BE32-E72D297353CC}">
              <c16:uniqueId val="{00000010-B86B-411C-98C5-BBCA5F02F3A8}"/>
            </c:ext>
          </c:extLst>
        </c:ser>
        <c:ser>
          <c:idx val="1"/>
          <c:order val="1"/>
          <c:tx>
            <c:strRef>
              <c:f>'Sheet1Pivot chart 0'!$C$3</c:f>
              <c:strCache>
                <c:ptCount val="1"/>
                <c:pt idx="0">
                  <c:v>Nr. apeluri  deschise in 2023  </c:v>
                </c:pt>
              </c:strCache>
            </c:strRef>
          </c:tx>
          <c:spPr>
            <a:solidFill>
              <a:schemeClr val="accent2"/>
            </a:solidFill>
            <a:ln>
              <a:noFill/>
            </a:ln>
            <a:effectLst/>
          </c:spPr>
          <c:invertIfNegative val="0"/>
          <c:cat>
            <c:strRef>
              <c:f>'Sheet1Pivot chart 0'!$A$4:$A$20</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0'!$C$4:$C$20</c:f>
              <c:numCache>
                <c:formatCode>General</c:formatCode>
                <c:ptCount val="16"/>
                <c:pt idx="0">
                  <c:v>5</c:v>
                </c:pt>
                <c:pt idx="1">
                  <c:v>20</c:v>
                </c:pt>
                <c:pt idx="2">
                  <c:v>16</c:v>
                </c:pt>
                <c:pt idx="3">
                  <c:v>32</c:v>
                </c:pt>
                <c:pt idx="4">
                  <c:v>12</c:v>
                </c:pt>
                <c:pt idx="5">
                  <c:v>22</c:v>
                </c:pt>
                <c:pt idx="6">
                  <c:v>31</c:v>
                </c:pt>
                <c:pt idx="7">
                  <c:v>17</c:v>
                </c:pt>
                <c:pt idx="8">
                  <c:v>45</c:v>
                </c:pt>
                <c:pt idx="9">
                  <c:v>24</c:v>
                </c:pt>
                <c:pt idx="10">
                  <c:v>53</c:v>
                </c:pt>
                <c:pt idx="11">
                  <c:v>26</c:v>
                </c:pt>
                <c:pt idx="12">
                  <c:v>63</c:v>
                </c:pt>
                <c:pt idx="13">
                  <c:v>15</c:v>
                </c:pt>
                <c:pt idx="15">
                  <c:v>94</c:v>
                </c:pt>
              </c:numCache>
            </c:numRef>
          </c:val>
          <c:extLst>
            <c:ext xmlns:c16="http://schemas.microsoft.com/office/drawing/2014/chart" uri="{C3380CC4-5D6E-409C-BE32-E72D297353CC}">
              <c16:uniqueId val="{00000011-B86B-411C-98C5-BBCA5F02F3A8}"/>
            </c:ext>
          </c:extLst>
        </c:ser>
        <c:dLbls>
          <c:showLegendKey val="0"/>
          <c:showVal val="0"/>
          <c:showCatName val="0"/>
          <c:showSerName val="0"/>
          <c:showPercent val="0"/>
          <c:showBubbleSize val="0"/>
        </c:dLbls>
        <c:gapWidth val="219"/>
        <c:overlap val="-27"/>
        <c:axId val="180313496"/>
        <c:axId val="262419792"/>
      </c:barChart>
      <c:catAx>
        <c:axId val="180313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2419792"/>
        <c:crosses val="autoZero"/>
        <c:auto val="1"/>
        <c:lblAlgn val="ctr"/>
        <c:lblOffset val="100"/>
        <c:noMultiLvlLbl val="0"/>
      </c:catAx>
      <c:valAx>
        <c:axId val="2624197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03134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[15.02.2023_Calendar Apeluri_PC si PNRR_2023_pt site.xlsx]Sheet1Pivot chart 0!PivotTable4</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s>
    <c:plotArea>
      <c:layout>
        <c:manualLayout>
          <c:layoutTarget val="inner"/>
          <c:xMode val="edge"/>
          <c:yMode val="edge"/>
          <c:x val="0.19576516422779491"/>
          <c:y val="6.4675657190958039E-2"/>
          <c:w val="0.66315187501711315"/>
          <c:h val="0.70862494081335603"/>
        </c:manualLayout>
      </c:layout>
      <c:barChart>
        <c:barDir val="col"/>
        <c:grouping val="clustered"/>
        <c:varyColors val="0"/>
        <c:ser>
          <c:idx val="0"/>
          <c:order val="0"/>
          <c:tx>
            <c:strRef>
              <c:f>'Sheet1Pivot chart 0'!$G$22</c:f>
              <c:strCache>
                <c:ptCount val="1"/>
                <c:pt idx="0">
                  <c:v>Sum of Buget total Apeluri 2023  (mil. euro)</c:v>
                </c:pt>
              </c:strCache>
            </c:strRef>
          </c:tx>
          <c:spPr>
            <a:solidFill>
              <a:schemeClr val="accent1"/>
            </a:solidFill>
            <a:ln>
              <a:noFill/>
            </a:ln>
            <a:effectLst/>
          </c:spPr>
          <c:invertIfNegative val="0"/>
          <c:cat>
            <c:strRef>
              <c:f>'Sheet1Pivot chart 0'!$F$23:$F$39</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0'!$G$23:$G$39</c:f>
              <c:numCache>
                <c:formatCode>0</c:formatCode>
                <c:ptCount val="16"/>
                <c:pt idx="0">
                  <c:v>959.43086400000004</c:v>
                </c:pt>
                <c:pt idx="1">
                  <c:v>1953.4533220000001</c:v>
                </c:pt>
                <c:pt idx="2">
                  <c:v>5254.2033190000002</c:v>
                </c:pt>
                <c:pt idx="3">
                  <c:v>1913.53927862975</c:v>
                </c:pt>
                <c:pt idx="4">
                  <c:v>1128.1608819999999</c:v>
                </c:pt>
                <c:pt idx="5">
                  <c:v>1298.1652005000001</c:v>
                </c:pt>
                <c:pt idx="6">
                  <c:v>1245.36919464882</c:v>
                </c:pt>
                <c:pt idx="7">
                  <c:v>958.8</c:v>
                </c:pt>
                <c:pt idx="8">
                  <c:v>1312.4111618499999</c:v>
                </c:pt>
                <c:pt idx="9">
                  <c:v>1292.5776103399999</c:v>
                </c:pt>
                <c:pt idx="10">
                  <c:v>1273.0753087058799</c:v>
                </c:pt>
                <c:pt idx="11">
                  <c:v>1093.3688629999999</c:v>
                </c:pt>
                <c:pt idx="12">
                  <c:v>5470.8015566496697</c:v>
                </c:pt>
                <c:pt idx="13">
                  <c:v>9626.2365348799995</c:v>
                </c:pt>
                <c:pt idx="15">
                  <c:v>2530.738057</c:v>
                </c:pt>
              </c:numCache>
            </c:numRef>
          </c:val>
          <c:extLst>
            <c:ext xmlns:c16="http://schemas.microsoft.com/office/drawing/2014/chart" uri="{C3380CC4-5D6E-409C-BE32-E72D297353CC}">
              <c16:uniqueId val="{00000003-50B3-4E0A-9B47-2586A6A47B65}"/>
            </c:ext>
          </c:extLst>
        </c:ser>
        <c:ser>
          <c:idx val="1"/>
          <c:order val="1"/>
          <c:tx>
            <c:strRef>
              <c:f>'Sheet1Pivot chart 0'!$H$22</c:f>
              <c:strCache>
                <c:ptCount val="1"/>
                <c:pt idx="0">
                  <c:v>Sum of Buget UE apeluri 2023 (mil. euro) </c:v>
                </c:pt>
              </c:strCache>
            </c:strRef>
          </c:tx>
          <c:spPr>
            <a:solidFill>
              <a:schemeClr val="accent2"/>
            </a:solidFill>
            <a:ln>
              <a:noFill/>
            </a:ln>
            <a:effectLst/>
          </c:spPr>
          <c:invertIfNegative val="0"/>
          <c:cat>
            <c:strRef>
              <c:f>'Sheet1Pivot chart 0'!$F$23:$F$39</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0'!$H$23:$H$39</c:f>
              <c:numCache>
                <c:formatCode>0</c:formatCode>
                <c:ptCount val="16"/>
                <c:pt idx="0">
                  <c:v>457.48787299999998</c:v>
                </c:pt>
                <c:pt idx="1">
                  <c:v>1464.0072379999999</c:v>
                </c:pt>
                <c:pt idx="2">
                  <c:v>4044.0736459999998</c:v>
                </c:pt>
                <c:pt idx="3">
                  <c:v>1559.902728</c:v>
                </c:pt>
                <c:pt idx="4">
                  <c:v>880.83</c:v>
                </c:pt>
                <c:pt idx="5">
                  <c:v>519.26607960000001</c:v>
                </c:pt>
                <c:pt idx="6">
                  <c:v>1033.840453</c:v>
                </c:pt>
                <c:pt idx="7">
                  <c:v>797.14</c:v>
                </c:pt>
                <c:pt idx="8">
                  <c:v>1092.579518</c:v>
                </c:pt>
                <c:pt idx="9">
                  <c:v>1070.5328149239999</c:v>
                </c:pt>
                <c:pt idx="10">
                  <c:v>1055.4144510000001</c:v>
                </c:pt>
                <c:pt idx="11">
                  <c:v>910.62470499999995</c:v>
                </c:pt>
                <c:pt idx="12">
                  <c:v>1955.51239259</c:v>
                </c:pt>
                <c:pt idx="13">
                  <c:v>4650.5153259999997</c:v>
                </c:pt>
                <c:pt idx="15">
                  <c:v>2139.7155298100001</c:v>
                </c:pt>
              </c:numCache>
            </c:numRef>
          </c:val>
          <c:extLst>
            <c:ext xmlns:c16="http://schemas.microsoft.com/office/drawing/2014/chart" uri="{C3380CC4-5D6E-409C-BE32-E72D297353CC}">
              <c16:uniqueId val="{00000004-50B3-4E0A-9B47-2586A6A47B65}"/>
            </c:ext>
          </c:extLst>
        </c:ser>
        <c:dLbls>
          <c:showLegendKey val="0"/>
          <c:showVal val="0"/>
          <c:showCatName val="0"/>
          <c:showSerName val="0"/>
          <c:showPercent val="0"/>
          <c:showBubbleSize val="0"/>
        </c:dLbls>
        <c:gapWidth val="219"/>
        <c:overlap val="-27"/>
        <c:axId val="272187728"/>
        <c:axId val="272188120"/>
      </c:barChart>
      <c:catAx>
        <c:axId val="272187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2188120"/>
        <c:crosses val="autoZero"/>
        <c:auto val="1"/>
        <c:lblAlgn val="ctr"/>
        <c:lblOffset val="100"/>
        <c:noMultiLvlLbl val="0"/>
      </c:catAx>
      <c:valAx>
        <c:axId val="2721881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218772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r"/>
      <c:layout>
        <c:manualLayout>
          <c:xMode val="edge"/>
          <c:yMode val="edge"/>
          <c:x val="0.88550976080090205"/>
          <c:y val="0.42831512430656637"/>
          <c:w val="0.10859488179305514"/>
          <c:h val="0.3601477766281441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6</xdr:col>
      <xdr:colOff>3956277</xdr:colOff>
      <xdr:row>1</xdr:row>
      <xdr:rowOff>23132</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5000" y="0"/>
          <a:ext cx="12028715" cy="147909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79375</xdr:colOff>
      <xdr:row>0</xdr:row>
      <xdr:rowOff>0</xdr:rowOff>
    </xdr:from>
    <xdr:to>
      <xdr:col>6</xdr:col>
      <xdr:colOff>2136322</xdr:colOff>
      <xdr:row>4</xdr:row>
      <xdr:rowOff>111124</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92375" y="0"/>
          <a:ext cx="10724697" cy="173037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66676</xdr:colOff>
      <xdr:row>5</xdr:row>
      <xdr:rowOff>0</xdr:rowOff>
    </xdr:from>
    <xdr:to>
      <xdr:col>8</xdr:col>
      <xdr:colOff>504825</xdr:colOff>
      <xdr:row>19</xdr:row>
      <xdr:rowOff>76200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400050</xdr:colOff>
      <xdr:row>19</xdr:row>
      <xdr:rowOff>95249</xdr:rowOff>
    </xdr:from>
    <xdr:to>
      <xdr:col>8</xdr:col>
      <xdr:colOff>504825</xdr:colOff>
      <xdr:row>41</xdr:row>
      <xdr:rowOff>180974</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Laura Elena Marinas" refreshedDate="44964.815813310182" createdVersion="6" refreshedVersion="6" minRefreshableVersion="3" recordCount="16">
  <cacheSource type="worksheet">
    <worksheetSource ref="A1:E17" sheet="Sheet9"/>
  </cacheSource>
  <cacheFields count="5">
    <cacheField name="Program" numFmtId="0">
      <sharedItems count="16">
        <s v="PR NE"/>
        <s v="PR SE"/>
        <s v="PR S"/>
        <s v="PR SV"/>
        <s v="PT V"/>
        <s v="PR NV"/>
        <s v="PR C"/>
        <s v="PR BI"/>
        <s v="PTJ"/>
        <s v="PS"/>
        <s v="PCIDIF"/>
        <s v="PEO"/>
        <s v="PIDS"/>
        <s v="PDD"/>
        <s v="PT"/>
        <s v="PAT"/>
      </sharedItems>
    </cacheField>
    <cacheField name="Nr. total apeluri planificate " numFmtId="0">
      <sharedItems containsString="0" containsBlank="1" containsNumber="1" containsInteger="1" minValue="5" maxValue="97"/>
    </cacheField>
    <cacheField name="Nr. apeluri  deschise in 2023" numFmtId="0">
      <sharedItems containsString="0" containsBlank="1" containsNumber="1" containsInteger="1" minValue="5" maxValue="94"/>
    </cacheField>
    <cacheField name="Buget total Apeluri 2023  (mil. euro)" numFmtId="3">
      <sharedItems containsString="0" containsBlank="1" containsNumber="1" minValue="958.8" maxValue="9626.2365348799995"/>
    </cacheField>
    <cacheField name="Buget UE apeluri 2023 (mil. euro) " numFmtId="3">
      <sharedItems containsString="0" containsBlank="1" containsNumber="1" minValue="457.48787299999998" maxValue="4650.5153259999997"/>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6">
  <r>
    <x v="0"/>
    <n v="40"/>
    <n v="17"/>
    <n v="958.8"/>
    <n v="797.14"/>
  </r>
  <r>
    <x v="1"/>
    <n v="57"/>
    <n v="53"/>
    <n v="1273.0753087058799"/>
    <n v="1055.4144510000001"/>
  </r>
  <r>
    <x v="2"/>
    <n v="25"/>
    <n v="24"/>
    <n v="1292.5776103399999"/>
    <n v="1070.5328149239999"/>
  </r>
  <r>
    <x v="3"/>
    <n v="29"/>
    <n v="26"/>
    <n v="1093.3688629999999"/>
    <n v="910.62470499999995"/>
  </r>
  <r>
    <x v="4"/>
    <m/>
    <m/>
    <m/>
    <m/>
  </r>
  <r>
    <x v="5"/>
    <n v="45"/>
    <n v="45"/>
    <n v="1312.4111618499999"/>
    <n v="1092.579518"/>
  </r>
  <r>
    <x v="6"/>
    <n v="35"/>
    <n v="31"/>
    <n v="1245.36919464882"/>
    <n v="1033.840453"/>
  </r>
  <r>
    <x v="7"/>
    <n v="28"/>
    <n v="22"/>
    <n v="1298.1652005000001"/>
    <n v="519.26607960000001"/>
  </r>
  <r>
    <x v="8"/>
    <n v="94"/>
    <n v="94"/>
    <n v="2530.738057"/>
    <n v="2139.7155298100001"/>
  </r>
  <r>
    <x v="9"/>
    <n v="97"/>
    <n v="63"/>
    <n v="5470.8015566496697"/>
    <n v="1955.51239259"/>
  </r>
  <r>
    <x v="10"/>
    <n v="20"/>
    <n v="20"/>
    <n v="1953.4533220000001"/>
    <n v="1464.0072379999999"/>
  </r>
  <r>
    <x v="11"/>
    <n v="59"/>
    <n v="32"/>
    <n v="1913.53927862975"/>
    <n v="1559.902728"/>
  </r>
  <r>
    <x v="12"/>
    <n v="28"/>
    <n v="12"/>
    <n v="1128.1608819999999"/>
    <n v="880.83"/>
  </r>
  <r>
    <x v="13"/>
    <n v="16"/>
    <n v="16"/>
    <n v="5254.2033190000002"/>
    <n v="4044.0736459999998"/>
  </r>
  <r>
    <x v="14"/>
    <n v="15"/>
    <n v="15"/>
    <n v="9626.2365348799995"/>
    <n v="4650.5153259999997"/>
  </r>
  <r>
    <x v="15"/>
    <n v="5"/>
    <n v="5"/>
    <n v="959.43086400000004"/>
    <n v="457.4878729999999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3"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A3:C20" firstHeaderRow="0" firstDataRow="1" firstDataCol="1"/>
  <pivotFields count="5">
    <pivotField axis="axisRow" showAll="0">
      <items count="17">
        <item x="15"/>
        <item x="10"/>
        <item x="13"/>
        <item x="11"/>
        <item x="12"/>
        <item x="7"/>
        <item x="6"/>
        <item x="0"/>
        <item x="5"/>
        <item x="2"/>
        <item x="1"/>
        <item x="3"/>
        <item x="9"/>
        <item x="14"/>
        <item x="4"/>
        <item x="8"/>
        <item t="default"/>
      </items>
    </pivotField>
    <pivotField dataField="1" showAll="0"/>
    <pivotField dataField="1" showAll="0"/>
    <pivotField showAll="0" defaultSubtotal="0"/>
    <pivotField showAll="0" defaultSubtotal="0"/>
  </pivotFields>
  <rowFields count="1">
    <field x="0"/>
  </rowFields>
  <rowItems count="17">
    <i>
      <x/>
    </i>
    <i>
      <x v="1"/>
    </i>
    <i>
      <x v="2"/>
    </i>
    <i>
      <x v="3"/>
    </i>
    <i>
      <x v="4"/>
    </i>
    <i>
      <x v="5"/>
    </i>
    <i>
      <x v="6"/>
    </i>
    <i>
      <x v="7"/>
    </i>
    <i>
      <x v="8"/>
    </i>
    <i>
      <x v="9"/>
    </i>
    <i>
      <x v="10"/>
    </i>
    <i>
      <x v="11"/>
    </i>
    <i>
      <x v="12"/>
    </i>
    <i>
      <x v="13"/>
    </i>
    <i>
      <x v="14"/>
    </i>
    <i>
      <x v="15"/>
    </i>
    <i t="grand">
      <x/>
    </i>
  </rowItems>
  <colFields count="1">
    <field x="-2"/>
  </colFields>
  <colItems count="2">
    <i>
      <x/>
    </i>
    <i i="1">
      <x v="1"/>
    </i>
  </colItems>
  <dataFields count="2">
    <dataField name="Nr. total apeluri planificate  " fld="1" baseField="0" baseItem="0"/>
    <dataField name="Nr. apeluri  deschise in 2023  " fld="2" baseField="0" baseItem="0"/>
  </dataFields>
  <chartFormats count="2">
    <chartFormat chart="0" format="16" series="1">
      <pivotArea type="data" outline="0" fieldPosition="0">
        <references count="1">
          <reference field="4294967294" count="1" selected="0">
            <x v="0"/>
          </reference>
        </references>
      </pivotArea>
    </chartFormat>
    <chartFormat chart="0" format="17"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PivotTable4"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F22:H39" firstHeaderRow="0" firstDataRow="1" firstDataCol="1"/>
  <pivotFields count="5">
    <pivotField axis="axisRow" showAll="0">
      <items count="17">
        <item x="15"/>
        <item x="10"/>
        <item x="13"/>
        <item x="11"/>
        <item x="12"/>
        <item x="7"/>
        <item x="6"/>
        <item x="0"/>
        <item x="5"/>
        <item x="2"/>
        <item x="1"/>
        <item x="3"/>
        <item x="9"/>
        <item x="14"/>
        <item x="4"/>
        <item x="8"/>
        <item t="default"/>
      </items>
    </pivotField>
    <pivotField showAll="0"/>
    <pivotField showAll="0"/>
    <pivotField dataField="1" showAll="0" defaultSubtotal="0"/>
    <pivotField dataField="1" showAll="0" defaultSubtotal="0"/>
  </pivotFields>
  <rowFields count="1">
    <field x="0"/>
  </rowFields>
  <rowItems count="17">
    <i>
      <x/>
    </i>
    <i>
      <x v="1"/>
    </i>
    <i>
      <x v="2"/>
    </i>
    <i>
      <x v="3"/>
    </i>
    <i>
      <x v="4"/>
    </i>
    <i>
      <x v="5"/>
    </i>
    <i>
      <x v="6"/>
    </i>
    <i>
      <x v="7"/>
    </i>
    <i>
      <x v="8"/>
    </i>
    <i>
      <x v="9"/>
    </i>
    <i>
      <x v="10"/>
    </i>
    <i>
      <x v="11"/>
    </i>
    <i>
      <x v="12"/>
    </i>
    <i>
      <x v="13"/>
    </i>
    <i>
      <x v="14"/>
    </i>
    <i>
      <x v="15"/>
    </i>
    <i t="grand">
      <x/>
    </i>
  </rowItems>
  <colFields count="1">
    <field x="-2"/>
  </colFields>
  <colItems count="2">
    <i>
      <x/>
    </i>
    <i i="1">
      <x v="1"/>
    </i>
  </colItems>
  <dataFields count="2">
    <dataField name="Sum of Buget total Apeluri 2023  (mil. euro)" fld="3" baseField="0" baseItem="1"/>
    <dataField name="Sum of Buget UE apeluri 2023 (mil. euro) " fld="4" baseField="0" baseItem="1"/>
  </dataFields>
  <formats count="1">
    <format dxfId="0">
      <pivotArea outline="0" collapsedLevelsAreSubtotals="1" fieldPosition="0"/>
    </format>
  </formats>
  <chartFormats count="2">
    <chartFormat chart="0" format="3" series="1">
      <pivotArea type="data" outline="0" fieldPosition="0">
        <references count="1">
          <reference field="4294967294" count="1" selected="0">
            <x v="0"/>
          </reference>
        </references>
      </pivotArea>
    </chartFormat>
    <chartFormat chart="0" format="4"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17"/>
  <sheetViews>
    <sheetView tabSelected="1" view="pageBreakPreview" topLeftCell="E1" zoomScale="40" zoomScaleNormal="70" zoomScaleSheetLayoutView="40" workbookViewId="0">
      <pane ySplit="6" topLeftCell="A393" activePane="bottomLeft" state="frozen"/>
      <selection pane="bottomLeft" activeCell="F450" sqref="F450"/>
    </sheetView>
  </sheetViews>
  <sheetFormatPr defaultColWidth="9.140625" defaultRowHeight="160.5" customHeight="1" x14ac:dyDescent="0.25"/>
  <cols>
    <col min="1" max="1" width="12.7109375" style="18" customWidth="1"/>
    <col min="2" max="2" width="10.28515625" style="17" customWidth="1"/>
    <col min="3" max="3" width="24.7109375" style="18" customWidth="1"/>
    <col min="4" max="4" width="35.5703125" style="18" customWidth="1"/>
    <col min="5" max="5" width="26" style="18" customWidth="1"/>
    <col min="6" max="6" width="59.140625" style="18" customWidth="1"/>
    <col min="7" max="7" width="61.85546875" style="18" customWidth="1"/>
    <col min="8" max="8" width="25.5703125" style="19" customWidth="1"/>
    <col min="9" max="9" width="29.42578125" style="18" customWidth="1"/>
    <col min="10" max="10" width="34.42578125" style="20" customWidth="1"/>
    <col min="11" max="11" width="33" style="20" customWidth="1"/>
    <col min="12" max="12" width="29" style="18" customWidth="1"/>
    <col min="13" max="13" width="73.5703125" style="18" customWidth="1"/>
    <col min="14" max="14" width="28" style="18" customWidth="1"/>
    <col min="15" max="15" width="26.7109375" style="21" customWidth="1"/>
    <col min="16" max="16" width="25.5703125" style="22" customWidth="1"/>
    <col min="17" max="17" width="27" style="22" customWidth="1"/>
    <col min="18" max="18" width="36.42578125" style="22" customWidth="1"/>
    <col min="19" max="19" width="29.140625" style="22" customWidth="1"/>
    <col min="20" max="20" width="29.85546875" style="22" customWidth="1"/>
    <col min="21" max="21" width="35.28515625" style="21" customWidth="1"/>
    <col min="22" max="22" width="37.7109375" style="23" customWidth="1"/>
    <col min="23" max="16384" width="9.140625" style="18"/>
  </cols>
  <sheetData>
    <row r="1" spans="2:22" ht="114.75" customHeight="1" x14ac:dyDescent="0.25"/>
    <row r="2" spans="2:22" ht="23.25" x14ac:dyDescent="0.25"/>
    <row r="3" spans="2:22" ht="93.75" customHeight="1" x14ac:dyDescent="0.25">
      <c r="D3" s="223" t="s">
        <v>1395</v>
      </c>
      <c r="E3" s="223"/>
      <c r="F3" s="223"/>
      <c r="G3" s="223"/>
      <c r="H3" s="223"/>
      <c r="I3" s="223"/>
      <c r="J3" s="223"/>
      <c r="K3" s="223"/>
      <c r="L3" s="223"/>
    </row>
    <row r="4" spans="2:22" ht="23.25" x14ac:dyDescent="0.25"/>
    <row r="5" spans="2:22" ht="24" thickBot="1" x14ac:dyDescent="0.3"/>
    <row r="6" spans="2:22" s="76" customFormat="1" ht="166.5" x14ac:dyDescent="0.25">
      <c r="B6" s="221" t="s">
        <v>0</v>
      </c>
      <c r="C6" s="221" t="s">
        <v>4</v>
      </c>
      <c r="D6" s="221" t="s">
        <v>1051</v>
      </c>
      <c r="E6" s="221" t="s">
        <v>1</v>
      </c>
      <c r="F6" s="221" t="s">
        <v>2</v>
      </c>
      <c r="G6" s="221" t="s">
        <v>3</v>
      </c>
      <c r="H6" s="221" t="s">
        <v>49</v>
      </c>
      <c r="I6" s="221" t="s">
        <v>53</v>
      </c>
      <c r="J6" s="222" t="s">
        <v>59</v>
      </c>
      <c r="K6" s="222" t="s">
        <v>60</v>
      </c>
      <c r="L6" s="221" t="s">
        <v>61</v>
      </c>
      <c r="M6" s="221" t="s">
        <v>54</v>
      </c>
      <c r="N6" s="221" t="s">
        <v>52</v>
      </c>
      <c r="O6" s="221" t="s">
        <v>553</v>
      </c>
      <c r="P6" s="221" t="s">
        <v>554</v>
      </c>
      <c r="Q6" s="239" t="s">
        <v>55</v>
      </c>
      <c r="R6" s="239" t="s">
        <v>56</v>
      </c>
      <c r="S6" s="239" t="s">
        <v>50</v>
      </c>
      <c r="T6" s="239" t="s">
        <v>51</v>
      </c>
      <c r="U6" s="239" t="s">
        <v>57</v>
      </c>
      <c r="V6" s="240" t="s">
        <v>58</v>
      </c>
    </row>
    <row r="7" spans="2:22" s="44" customFormat="1" ht="160.5" customHeight="1" x14ac:dyDescent="0.25">
      <c r="B7" s="38">
        <v>1</v>
      </c>
      <c r="C7" s="38" t="s">
        <v>1240</v>
      </c>
      <c r="D7" s="38" t="s">
        <v>1052</v>
      </c>
      <c r="E7" s="38" t="s">
        <v>10</v>
      </c>
      <c r="F7" s="39" t="s">
        <v>236</v>
      </c>
      <c r="G7" s="39" t="s">
        <v>237</v>
      </c>
      <c r="H7" s="40" t="s">
        <v>662</v>
      </c>
      <c r="I7" s="38" t="s">
        <v>235</v>
      </c>
      <c r="J7" s="41">
        <v>35000000</v>
      </c>
      <c r="K7" s="42">
        <v>29750000</v>
      </c>
      <c r="L7" s="38" t="s">
        <v>80</v>
      </c>
      <c r="M7" s="43" t="s">
        <v>1221</v>
      </c>
      <c r="N7" s="38" t="s">
        <v>114</v>
      </c>
      <c r="O7" s="50" t="s">
        <v>1282</v>
      </c>
      <c r="P7" s="51" t="s">
        <v>1283</v>
      </c>
      <c r="Q7" s="51" t="s">
        <v>1282</v>
      </c>
      <c r="R7" s="51" t="s">
        <v>1283</v>
      </c>
      <c r="S7" s="51" t="s">
        <v>1283</v>
      </c>
      <c r="T7" s="51" t="s">
        <v>1286</v>
      </c>
      <c r="U7" s="51" t="s">
        <v>1286</v>
      </c>
      <c r="V7" s="51" t="s">
        <v>1304</v>
      </c>
    </row>
    <row r="8" spans="2:22" s="44" customFormat="1" ht="160.5" customHeight="1" x14ac:dyDescent="0.25">
      <c r="B8" s="38">
        <f>1+B7</f>
        <v>2</v>
      </c>
      <c r="C8" s="38" t="s">
        <v>1240</v>
      </c>
      <c r="D8" s="38" t="s">
        <v>1052</v>
      </c>
      <c r="E8" s="38" t="s">
        <v>10</v>
      </c>
      <c r="F8" s="39" t="s">
        <v>238</v>
      </c>
      <c r="G8" s="39" t="s">
        <v>239</v>
      </c>
      <c r="H8" s="40" t="s">
        <v>662</v>
      </c>
      <c r="I8" s="38" t="s">
        <v>235</v>
      </c>
      <c r="J8" s="41">
        <v>41000000</v>
      </c>
      <c r="K8" s="42">
        <v>34850000</v>
      </c>
      <c r="L8" s="38" t="s">
        <v>80</v>
      </c>
      <c r="M8" s="43" t="s">
        <v>1222</v>
      </c>
      <c r="N8" s="38" t="s">
        <v>114</v>
      </c>
      <c r="O8" s="50" t="s">
        <v>1281</v>
      </c>
      <c r="P8" s="51" t="s">
        <v>1282</v>
      </c>
      <c r="Q8" s="51" t="s">
        <v>1281</v>
      </c>
      <c r="R8" s="51" t="s">
        <v>1283</v>
      </c>
      <c r="S8" s="51" t="s">
        <v>1283</v>
      </c>
      <c r="T8" s="51" t="s">
        <v>1285</v>
      </c>
      <c r="U8" s="51" t="s">
        <v>1286</v>
      </c>
      <c r="V8" s="51" t="s">
        <v>1292</v>
      </c>
    </row>
    <row r="9" spans="2:22" s="44" customFormat="1" ht="160.5" customHeight="1" x14ac:dyDescent="0.25">
      <c r="B9" s="38">
        <f t="shared" ref="B9:B23" si="0">1+B8</f>
        <v>3</v>
      </c>
      <c r="C9" s="38" t="s">
        <v>1240</v>
      </c>
      <c r="D9" s="38" t="s">
        <v>1052</v>
      </c>
      <c r="E9" s="38" t="s">
        <v>9</v>
      </c>
      <c r="F9" s="39" t="s">
        <v>240</v>
      </c>
      <c r="G9" s="39" t="s">
        <v>241</v>
      </c>
      <c r="H9" s="40" t="s">
        <v>663</v>
      </c>
      <c r="I9" s="38" t="s">
        <v>235</v>
      </c>
      <c r="J9" s="41">
        <v>30000000</v>
      </c>
      <c r="K9" s="42">
        <v>25500000</v>
      </c>
      <c r="L9" s="38" t="s">
        <v>80</v>
      </c>
      <c r="M9" s="43" t="s">
        <v>16</v>
      </c>
      <c r="N9" s="38" t="s">
        <v>114</v>
      </c>
      <c r="O9" s="50" t="s">
        <v>1281</v>
      </c>
      <c r="P9" s="51" t="s">
        <v>1282</v>
      </c>
      <c r="Q9" s="51" t="s">
        <v>1281</v>
      </c>
      <c r="R9" s="51" t="s">
        <v>1283</v>
      </c>
      <c r="S9" s="51" t="s">
        <v>1283</v>
      </c>
      <c r="T9" s="51" t="s">
        <v>1285</v>
      </c>
      <c r="U9" s="51" t="s">
        <v>1285</v>
      </c>
      <c r="V9" s="51" t="s">
        <v>1300</v>
      </c>
    </row>
    <row r="10" spans="2:22" s="44" customFormat="1" ht="160.5" customHeight="1" x14ac:dyDescent="0.25">
      <c r="B10" s="38">
        <f t="shared" si="0"/>
        <v>4</v>
      </c>
      <c r="C10" s="38" t="s">
        <v>1240</v>
      </c>
      <c r="D10" s="38" t="s">
        <v>1052</v>
      </c>
      <c r="E10" s="38" t="s">
        <v>9</v>
      </c>
      <c r="F10" s="39" t="s">
        <v>243</v>
      </c>
      <c r="G10" s="39" t="s">
        <v>244</v>
      </c>
      <c r="H10" s="40" t="s">
        <v>663</v>
      </c>
      <c r="I10" s="38" t="s">
        <v>235</v>
      </c>
      <c r="J10" s="41">
        <v>8000000</v>
      </c>
      <c r="K10" s="42">
        <v>6800000</v>
      </c>
      <c r="L10" s="38" t="s">
        <v>80</v>
      </c>
      <c r="M10" s="43" t="s">
        <v>1223</v>
      </c>
      <c r="N10" s="38" t="s">
        <v>114</v>
      </c>
      <c r="O10" s="50" t="s">
        <v>1282</v>
      </c>
      <c r="P10" s="51" t="s">
        <v>1283</v>
      </c>
      <c r="Q10" s="51" t="s">
        <v>1282</v>
      </c>
      <c r="R10" s="51" t="s">
        <v>1285</v>
      </c>
      <c r="S10" s="51" t="s">
        <v>1285</v>
      </c>
      <c r="T10" s="51" t="s">
        <v>1286</v>
      </c>
      <c r="U10" s="51" t="s">
        <v>1286</v>
      </c>
      <c r="V10" s="51" t="s">
        <v>1308</v>
      </c>
    </row>
    <row r="11" spans="2:22" s="44" customFormat="1" ht="160.5" customHeight="1" x14ac:dyDescent="0.25">
      <c r="B11" s="38">
        <f t="shared" si="0"/>
        <v>5</v>
      </c>
      <c r="C11" s="38" t="s">
        <v>1240</v>
      </c>
      <c r="D11" s="38" t="s">
        <v>1052</v>
      </c>
      <c r="E11" s="38" t="s">
        <v>11</v>
      </c>
      <c r="F11" s="39" t="s">
        <v>245</v>
      </c>
      <c r="G11" s="39" t="s">
        <v>246</v>
      </c>
      <c r="H11" s="40" t="s">
        <v>664</v>
      </c>
      <c r="I11" s="38" t="s">
        <v>235</v>
      </c>
      <c r="J11" s="41">
        <v>31000000</v>
      </c>
      <c r="K11" s="42">
        <v>26350000</v>
      </c>
      <c r="L11" s="38" t="s">
        <v>80</v>
      </c>
      <c r="M11" s="43" t="s">
        <v>151</v>
      </c>
      <c r="N11" s="40" t="s">
        <v>114</v>
      </c>
      <c r="O11" s="50" t="s">
        <v>1283</v>
      </c>
      <c r="P11" s="51" t="s">
        <v>1283</v>
      </c>
      <c r="Q11" s="51" t="s">
        <v>1283</v>
      </c>
      <c r="R11" s="51" t="s">
        <v>1285</v>
      </c>
      <c r="S11" s="51" t="s">
        <v>1285</v>
      </c>
      <c r="T11" s="51" t="s">
        <v>1286</v>
      </c>
      <c r="U11" s="51" t="s">
        <v>1286</v>
      </c>
      <c r="V11" s="51" t="s">
        <v>1301</v>
      </c>
    </row>
    <row r="12" spans="2:22" s="44" customFormat="1" ht="160.5" customHeight="1" x14ac:dyDescent="0.25">
      <c r="B12" s="38">
        <f t="shared" si="0"/>
        <v>6</v>
      </c>
      <c r="C12" s="38" t="s">
        <v>1240</v>
      </c>
      <c r="D12" s="38" t="s">
        <v>1052</v>
      </c>
      <c r="E12" s="38" t="s">
        <v>14</v>
      </c>
      <c r="F12" s="39" t="s">
        <v>247</v>
      </c>
      <c r="G12" s="39" t="s">
        <v>110</v>
      </c>
      <c r="H12" s="40" t="s">
        <v>667</v>
      </c>
      <c r="I12" s="38" t="s">
        <v>235</v>
      </c>
      <c r="J12" s="45">
        <v>200000000</v>
      </c>
      <c r="K12" s="46">
        <v>170000000</v>
      </c>
      <c r="L12" s="38" t="s">
        <v>80</v>
      </c>
      <c r="M12" s="47" t="s">
        <v>668</v>
      </c>
      <c r="N12" s="40" t="s">
        <v>114</v>
      </c>
      <c r="O12" s="50" t="s">
        <v>1283</v>
      </c>
      <c r="P12" s="51" t="s">
        <v>1287</v>
      </c>
      <c r="Q12" s="51" t="s">
        <v>1283</v>
      </c>
      <c r="R12" s="51" t="s">
        <v>1288</v>
      </c>
      <c r="S12" s="51" t="s">
        <v>1288</v>
      </c>
      <c r="T12" s="51" t="s">
        <v>1296</v>
      </c>
      <c r="U12" s="51" t="s">
        <v>1295</v>
      </c>
      <c r="V12" s="51" t="s">
        <v>1293</v>
      </c>
    </row>
    <row r="13" spans="2:22" s="44" customFormat="1" ht="160.5" customHeight="1" x14ac:dyDescent="0.25">
      <c r="B13" s="38">
        <f t="shared" si="0"/>
        <v>7</v>
      </c>
      <c r="C13" s="38" t="s">
        <v>1240</v>
      </c>
      <c r="D13" s="38" t="s">
        <v>1052</v>
      </c>
      <c r="E13" s="38" t="s">
        <v>14</v>
      </c>
      <c r="F13" s="39" t="s">
        <v>248</v>
      </c>
      <c r="G13" s="39" t="s">
        <v>110</v>
      </c>
      <c r="H13" s="40" t="s">
        <v>667</v>
      </c>
      <c r="I13" s="38" t="s">
        <v>235</v>
      </c>
      <c r="J13" s="45">
        <v>12500000</v>
      </c>
      <c r="K13" s="46">
        <v>10625000</v>
      </c>
      <c r="L13" s="38" t="s">
        <v>80</v>
      </c>
      <c r="M13" s="47" t="s">
        <v>665</v>
      </c>
      <c r="N13" s="40" t="s">
        <v>114</v>
      </c>
      <c r="O13" s="50" t="s">
        <v>1283</v>
      </c>
      <c r="P13" s="51" t="s">
        <v>1287</v>
      </c>
      <c r="Q13" s="51" t="s">
        <v>1283</v>
      </c>
      <c r="R13" s="51" t="s">
        <v>1288</v>
      </c>
      <c r="S13" s="51" t="s">
        <v>1288</v>
      </c>
      <c r="T13" s="51" t="s">
        <v>1296</v>
      </c>
      <c r="U13" s="51" t="s">
        <v>1295</v>
      </c>
      <c r="V13" s="51" t="s">
        <v>1293</v>
      </c>
    </row>
    <row r="14" spans="2:22" s="44" customFormat="1" ht="160.5" customHeight="1" x14ac:dyDescent="0.25">
      <c r="B14" s="38">
        <f t="shared" si="0"/>
        <v>8</v>
      </c>
      <c r="C14" s="38" t="s">
        <v>1240</v>
      </c>
      <c r="D14" s="38" t="s">
        <v>1052</v>
      </c>
      <c r="E14" s="38" t="s">
        <v>249</v>
      </c>
      <c r="F14" s="48" t="s">
        <v>250</v>
      </c>
      <c r="G14" s="39" t="s">
        <v>251</v>
      </c>
      <c r="H14" s="40" t="s">
        <v>669</v>
      </c>
      <c r="I14" s="38" t="s">
        <v>235</v>
      </c>
      <c r="J14" s="46">
        <v>40000000</v>
      </c>
      <c r="K14" s="46">
        <v>34000000</v>
      </c>
      <c r="L14" s="38" t="s">
        <v>80</v>
      </c>
      <c r="M14" s="43" t="s">
        <v>666</v>
      </c>
      <c r="N14" s="38" t="s">
        <v>114</v>
      </c>
      <c r="O14" s="50" t="s">
        <v>1283</v>
      </c>
      <c r="P14" s="50" t="s">
        <v>1288</v>
      </c>
      <c r="Q14" s="51" t="s">
        <v>1283</v>
      </c>
      <c r="R14" s="51" t="s">
        <v>1288</v>
      </c>
      <c r="S14" s="51" t="s">
        <v>1288</v>
      </c>
      <c r="T14" s="51" t="s">
        <v>1295</v>
      </c>
      <c r="U14" s="51" t="s">
        <v>1295</v>
      </c>
      <c r="V14" s="51" t="s">
        <v>1292</v>
      </c>
    </row>
    <row r="15" spans="2:22" s="44" customFormat="1" ht="160.5" customHeight="1" x14ac:dyDescent="0.25">
      <c r="B15" s="38">
        <f t="shared" si="0"/>
        <v>9</v>
      </c>
      <c r="C15" s="38" t="s">
        <v>1240</v>
      </c>
      <c r="D15" s="38" t="s">
        <v>1052</v>
      </c>
      <c r="E15" s="38" t="s">
        <v>249</v>
      </c>
      <c r="F15" s="48" t="s">
        <v>670</v>
      </c>
      <c r="G15" s="39" t="s">
        <v>251</v>
      </c>
      <c r="H15" s="40" t="s">
        <v>669</v>
      </c>
      <c r="I15" s="38" t="s">
        <v>235</v>
      </c>
      <c r="J15" s="46">
        <v>5000000</v>
      </c>
      <c r="K15" s="46">
        <v>4250000</v>
      </c>
      <c r="L15" s="38" t="s">
        <v>80</v>
      </c>
      <c r="M15" s="43" t="s">
        <v>665</v>
      </c>
      <c r="N15" s="38" t="s">
        <v>114</v>
      </c>
      <c r="O15" s="50" t="s">
        <v>1283</v>
      </c>
      <c r="P15" s="50" t="s">
        <v>1288</v>
      </c>
      <c r="Q15" s="51" t="s">
        <v>1283</v>
      </c>
      <c r="R15" s="51" t="s">
        <v>1288</v>
      </c>
      <c r="S15" s="51" t="s">
        <v>1288</v>
      </c>
      <c r="T15" s="51" t="s">
        <v>1295</v>
      </c>
      <c r="U15" s="51" t="s">
        <v>1295</v>
      </c>
      <c r="V15" s="51" t="s">
        <v>1292</v>
      </c>
    </row>
    <row r="16" spans="2:22" s="44" customFormat="1" ht="160.5" customHeight="1" x14ac:dyDescent="0.25">
      <c r="B16" s="38">
        <f t="shared" si="0"/>
        <v>10</v>
      </c>
      <c r="C16" s="38" t="s">
        <v>1240</v>
      </c>
      <c r="D16" s="38" t="s">
        <v>1052</v>
      </c>
      <c r="E16" s="38" t="s">
        <v>18</v>
      </c>
      <c r="F16" s="39" t="s">
        <v>252</v>
      </c>
      <c r="G16" s="39" t="s">
        <v>253</v>
      </c>
      <c r="H16" s="40" t="s">
        <v>671</v>
      </c>
      <c r="I16" s="38" t="s">
        <v>235</v>
      </c>
      <c r="J16" s="41">
        <v>162000000</v>
      </c>
      <c r="K16" s="42">
        <v>137700000</v>
      </c>
      <c r="L16" s="38" t="s">
        <v>80</v>
      </c>
      <c r="M16" s="43" t="s">
        <v>666</v>
      </c>
      <c r="N16" s="40" t="s">
        <v>114</v>
      </c>
      <c r="O16" s="50" t="s">
        <v>1282</v>
      </c>
      <c r="P16" s="51" t="s">
        <v>1287</v>
      </c>
      <c r="Q16" s="51" t="s">
        <v>1282</v>
      </c>
      <c r="R16" s="51" t="s">
        <v>1287</v>
      </c>
      <c r="S16" s="51" t="s">
        <v>1288</v>
      </c>
      <c r="T16" s="51" t="s">
        <v>1296</v>
      </c>
      <c r="U16" s="51" t="s">
        <v>1296</v>
      </c>
      <c r="V16" s="51" t="s">
        <v>1303</v>
      </c>
    </row>
    <row r="17" spans="1:22" s="44" customFormat="1" ht="160.5" customHeight="1" x14ac:dyDescent="0.25">
      <c r="B17" s="38">
        <f t="shared" si="0"/>
        <v>11</v>
      </c>
      <c r="C17" s="38" t="s">
        <v>1240</v>
      </c>
      <c r="D17" s="38" t="s">
        <v>1052</v>
      </c>
      <c r="E17" s="38" t="s">
        <v>18</v>
      </c>
      <c r="F17" s="39" t="s">
        <v>254</v>
      </c>
      <c r="G17" s="39" t="s">
        <v>253</v>
      </c>
      <c r="H17" s="40" t="s">
        <v>671</v>
      </c>
      <c r="I17" s="38" t="s">
        <v>235</v>
      </c>
      <c r="J17" s="41">
        <v>12500000</v>
      </c>
      <c r="K17" s="42">
        <v>10625000</v>
      </c>
      <c r="L17" s="38" t="s">
        <v>80</v>
      </c>
      <c r="M17" s="43" t="s">
        <v>665</v>
      </c>
      <c r="N17" s="40" t="s">
        <v>114</v>
      </c>
      <c r="O17" s="50" t="s">
        <v>1282</v>
      </c>
      <c r="P17" s="51" t="s">
        <v>1287</v>
      </c>
      <c r="Q17" s="51" t="s">
        <v>1282</v>
      </c>
      <c r="R17" s="51" t="s">
        <v>1287</v>
      </c>
      <c r="S17" s="51" t="s">
        <v>1288</v>
      </c>
      <c r="T17" s="51" t="s">
        <v>1296</v>
      </c>
      <c r="U17" s="51" t="s">
        <v>1296</v>
      </c>
      <c r="V17" s="51" t="s">
        <v>1303</v>
      </c>
    </row>
    <row r="18" spans="1:22" s="44" customFormat="1" ht="160.5" customHeight="1" x14ac:dyDescent="0.25">
      <c r="B18" s="38">
        <f t="shared" si="0"/>
        <v>12</v>
      </c>
      <c r="C18" s="38" t="s">
        <v>1240</v>
      </c>
      <c r="D18" s="38" t="s">
        <v>1052</v>
      </c>
      <c r="E18" s="38" t="s">
        <v>15</v>
      </c>
      <c r="F18" s="39" t="s">
        <v>255</v>
      </c>
      <c r="G18" s="39" t="s">
        <v>256</v>
      </c>
      <c r="H18" s="40" t="s">
        <v>672</v>
      </c>
      <c r="I18" s="38" t="s">
        <v>235</v>
      </c>
      <c r="J18" s="41">
        <v>182000000</v>
      </c>
      <c r="K18" s="42">
        <v>154700000</v>
      </c>
      <c r="L18" s="38" t="s">
        <v>80</v>
      </c>
      <c r="M18" s="43" t="s">
        <v>673</v>
      </c>
      <c r="N18" s="38" t="s">
        <v>114</v>
      </c>
      <c r="O18" s="50" t="s">
        <v>1281</v>
      </c>
      <c r="P18" s="51" t="s">
        <v>1286</v>
      </c>
      <c r="Q18" s="51" t="s">
        <v>1281</v>
      </c>
      <c r="R18" s="51" t="s">
        <v>1287</v>
      </c>
      <c r="S18" s="51" t="s">
        <v>1287</v>
      </c>
      <c r="T18" s="51" t="s">
        <v>1287</v>
      </c>
      <c r="U18" s="51" t="s">
        <v>1287</v>
      </c>
      <c r="V18" s="51" t="s">
        <v>1305</v>
      </c>
    </row>
    <row r="19" spans="1:22" s="44" customFormat="1" ht="160.5" customHeight="1" x14ac:dyDescent="0.25">
      <c r="B19" s="38">
        <f t="shared" si="0"/>
        <v>13</v>
      </c>
      <c r="C19" s="38" t="s">
        <v>1240</v>
      </c>
      <c r="D19" s="38" t="s">
        <v>1052</v>
      </c>
      <c r="E19" s="38" t="s">
        <v>8</v>
      </c>
      <c r="F19" s="39" t="s">
        <v>257</v>
      </c>
      <c r="G19" s="39" t="s">
        <v>258</v>
      </c>
      <c r="H19" s="40" t="s">
        <v>674</v>
      </c>
      <c r="I19" s="38" t="s">
        <v>235</v>
      </c>
      <c r="J19" s="41">
        <v>60500000</v>
      </c>
      <c r="K19" s="42">
        <v>39325000</v>
      </c>
      <c r="L19" s="38" t="s">
        <v>80</v>
      </c>
      <c r="M19" s="43" t="s">
        <v>675</v>
      </c>
      <c r="N19" s="38" t="s">
        <v>114</v>
      </c>
      <c r="O19" s="50" t="s">
        <v>1282</v>
      </c>
      <c r="P19" s="51" t="s">
        <v>1287</v>
      </c>
      <c r="Q19" s="51" t="s">
        <v>1282</v>
      </c>
      <c r="R19" s="51" t="s">
        <v>1288</v>
      </c>
      <c r="S19" s="51" t="s">
        <v>1288</v>
      </c>
      <c r="T19" s="51" t="s">
        <v>1296</v>
      </c>
      <c r="U19" s="51" t="s">
        <v>1296</v>
      </c>
      <c r="V19" s="51" t="s">
        <v>1293</v>
      </c>
    </row>
    <row r="20" spans="1:22" s="44" customFormat="1" ht="160.5" customHeight="1" x14ac:dyDescent="0.25">
      <c r="B20" s="38">
        <f t="shared" si="0"/>
        <v>14</v>
      </c>
      <c r="C20" s="38" t="s">
        <v>1240</v>
      </c>
      <c r="D20" s="38" t="s">
        <v>1052</v>
      </c>
      <c r="E20" s="38" t="s">
        <v>8</v>
      </c>
      <c r="F20" s="39" t="s">
        <v>259</v>
      </c>
      <c r="G20" s="39" t="s">
        <v>258</v>
      </c>
      <c r="H20" s="40" t="s">
        <v>674</v>
      </c>
      <c r="I20" s="38" t="s">
        <v>235</v>
      </c>
      <c r="J20" s="41">
        <v>9000000</v>
      </c>
      <c r="K20" s="42">
        <v>5850000</v>
      </c>
      <c r="L20" s="38" t="s">
        <v>80</v>
      </c>
      <c r="M20" s="43" t="s">
        <v>665</v>
      </c>
      <c r="N20" s="38" t="s">
        <v>114</v>
      </c>
      <c r="O20" s="50" t="s">
        <v>1282</v>
      </c>
      <c r="P20" s="51" t="s">
        <v>1287</v>
      </c>
      <c r="Q20" s="51" t="s">
        <v>1282</v>
      </c>
      <c r="R20" s="51" t="s">
        <v>1288</v>
      </c>
      <c r="S20" s="51" t="s">
        <v>1288</v>
      </c>
      <c r="T20" s="51" t="s">
        <v>1296</v>
      </c>
      <c r="U20" s="51" t="s">
        <v>1296</v>
      </c>
      <c r="V20" s="51" t="s">
        <v>1293</v>
      </c>
    </row>
    <row r="21" spans="1:22" s="44" customFormat="1" ht="160.5" customHeight="1" x14ac:dyDescent="0.25">
      <c r="B21" s="38">
        <f t="shared" si="0"/>
        <v>15</v>
      </c>
      <c r="C21" s="38" t="s">
        <v>1240</v>
      </c>
      <c r="D21" s="38" t="s">
        <v>1052</v>
      </c>
      <c r="E21" s="38" t="s">
        <v>8</v>
      </c>
      <c r="F21" s="39" t="s">
        <v>260</v>
      </c>
      <c r="G21" s="39" t="s">
        <v>258</v>
      </c>
      <c r="H21" s="40" t="s">
        <v>674</v>
      </c>
      <c r="I21" s="38" t="s">
        <v>235</v>
      </c>
      <c r="J21" s="41">
        <v>19700000</v>
      </c>
      <c r="K21" s="42">
        <v>12805000</v>
      </c>
      <c r="L21" s="38" t="s">
        <v>80</v>
      </c>
      <c r="M21" s="43" t="s">
        <v>676</v>
      </c>
      <c r="N21" s="38" t="s">
        <v>114</v>
      </c>
      <c r="O21" s="50" t="s">
        <v>1282</v>
      </c>
      <c r="P21" s="51" t="s">
        <v>1287</v>
      </c>
      <c r="Q21" s="51" t="s">
        <v>1282</v>
      </c>
      <c r="R21" s="51" t="s">
        <v>1288</v>
      </c>
      <c r="S21" s="51" t="s">
        <v>1288</v>
      </c>
      <c r="T21" s="51" t="s">
        <v>1296</v>
      </c>
      <c r="U21" s="51" t="s">
        <v>1296</v>
      </c>
      <c r="V21" s="51" t="s">
        <v>1293</v>
      </c>
    </row>
    <row r="22" spans="1:22" s="44" customFormat="1" ht="160.5" customHeight="1" x14ac:dyDescent="0.25">
      <c r="B22" s="38">
        <f t="shared" si="0"/>
        <v>16</v>
      </c>
      <c r="C22" s="38" t="s">
        <v>1240</v>
      </c>
      <c r="D22" s="38" t="s">
        <v>1052</v>
      </c>
      <c r="E22" s="38" t="s">
        <v>19</v>
      </c>
      <c r="F22" s="39" t="s">
        <v>261</v>
      </c>
      <c r="G22" s="39" t="s">
        <v>262</v>
      </c>
      <c r="H22" s="40" t="s">
        <v>677</v>
      </c>
      <c r="I22" s="38" t="s">
        <v>235</v>
      </c>
      <c r="J22" s="41">
        <v>65000000</v>
      </c>
      <c r="K22" s="42">
        <v>55250000</v>
      </c>
      <c r="L22" s="38" t="s">
        <v>80</v>
      </c>
      <c r="M22" s="43" t="s">
        <v>678</v>
      </c>
      <c r="N22" s="38" t="s">
        <v>114</v>
      </c>
      <c r="O22" s="50" t="s">
        <v>1282</v>
      </c>
      <c r="P22" s="51" t="s">
        <v>1286</v>
      </c>
      <c r="Q22" s="51" t="s">
        <v>1282</v>
      </c>
      <c r="R22" s="51" t="s">
        <v>1287</v>
      </c>
      <c r="S22" s="51" t="s">
        <v>1287</v>
      </c>
      <c r="T22" s="51" t="s">
        <v>1288</v>
      </c>
      <c r="U22" s="51" t="s">
        <v>1288</v>
      </c>
      <c r="V22" s="51" t="s">
        <v>1304</v>
      </c>
    </row>
    <row r="23" spans="1:22" s="44" customFormat="1" ht="160.5" customHeight="1" x14ac:dyDescent="0.25">
      <c r="B23" s="38">
        <f t="shared" si="0"/>
        <v>17</v>
      </c>
      <c r="C23" s="38" t="s">
        <v>1240</v>
      </c>
      <c r="D23" s="38" t="s">
        <v>1052</v>
      </c>
      <c r="E23" s="38" t="s">
        <v>19</v>
      </c>
      <c r="F23" s="39" t="s">
        <v>263</v>
      </c>
      <c r="G23" s="39" t="s">
        <v>262</v>
      </c>
      <c r="H23" s="40" t="s">
        <v>677</v>
      </c>
      <c r="I23" s="38" t="s">
        <v>235</v>
      </c>
      <c r="J23" s="41">
        <v>45600000</v>
      </c>
      <c r="K23" s="42">
        <v>38760000</v>
      </c>
      <c r="L23" s="38" t="s">
        <v>80</v>
      </c>
      <c r="M23" s="43" t="s">
        <v>679</v>
      </c>
      <c r="N23" s="38" t="s">
        <v>114</v>
      </c>
      <c r="O23" s="50" t="s">
        <v>1282</v>
      </c>
      <c r="P23" s="51" t="s">
        <v>1286</v>
      </c>
      <c r="Q23" s="51" t="s">
        <v>1282</v>
      </c>
      <c r="R23" s="51" t="s">
        <v>1287</v>
      </c>
      <c r="S23" s="51" t="s">
        <v>1287</v>
      </c>
      <c r="T23" s="51" t="s">
        <v>1288</v>
      </c>
      <c r="U23" s="51" t="s">
        <v>1288</v>
      </c>
      <c r="V23" s="51" t="s">
        <v>1304</v>
      </c>
    </row>
    <row r="24" spans="1:22" s="30" customFormat="1" ht="69.75" x14ac:dyDescent="0.25">
      <c r="A24" s="24"/>
      <c r="B24" s="25">
        <v>17</v>
      </c>
      <c r="C24" s="25" t="s">
        <v>1240</v>
      </c>
      <c r="D24" s="25" t="s">
        <v>1052</v>
      </c>
      <c r="E24" s="25" t="s">
        <v>1344</v>
      </c>
      <c r="F24" s="25"/>
      <c r="G24" s="25"/>
      <c r="H24" s="26"/>
      <c r="I24" s="25"/>
      <c r="J24" s="27">
        <f>SUM(J7:J23)</f>
        <v>958800000</v>
      </c>
      <c r="K24" s="27">
        <f>SUM(K7:K23)</f>
        <v>797140000</v>
      </c>
      <c r="L24" s="25"/>
      <c r="M24" s="25"/>
      <c r="N24" s="26"/>
      <c r="O24" s="28"/>
      <c r="P24" s="29"/>
      <c r="Q24" s="29"/>
      <c r="R24" s="29"/>
      <c r="S24" s="29"/>
      <c r="T24" s="29"/>
      <c r="U24" s="28"/>
      <c r="V24" s="28"/>
    </row>
    <row r="25" spans="1:22" s="44" customFormat="1" ht="160.5" customHeight="1" x14ac:dyDescent="0.25">
      <c r="A25" s="49"/>
      <c r="B25" s="38">
        <v>1</v>
      </c>
      <c r="C25" s="38" t="s">
        <v>1241</v>
      </c>
      <c r="D25" s="38" t="s">
        <v>1053</v>
      </c>
      <c r="E25" s="38" t="s">
        <v>10</v>
      </c>
      <c r="F25" s="39" t="s">
        <v>264</v>
      </c>
      <c r="G25" s="39" t="s">
        <v>680</v>
      </c>
      <c r="H25" s="40" t="s">
        <v>681</v>
      </c>
      <c r="I25" s="38" t="s">
        <v>265</v>
      </c>
      <c r="J25" s="42">
        <v>2000000</v>
      </c>
      <c r="K25" s="42">
        <v>1700000</v>
      </c>
      <c r="L25" s="38" t="s">
        <v>80</v>
      </c>
      <c r="M25" s="38" t="s">
        <v>1224</v>
      </c>
      <c r="N25" s="38" t="s">
        <v>63</v>
      </c>
      <c r="O25" s="50" t="s">
        <v>1282</v>
      </c>
      <c r="P25" s="50" t="s">
        <v>1285</v>
      </c>
      <c r="Q25" s="51" t="s">
        <v>1283</v>
      </c>
      <c r="R25" s="51" t="s">
        <v>1286</v>
      </c>
      <c r="S25" s="51" t="s">
        <v>1285</v>
      </c>
      <c r="T25" s="51" t="s">
        <v>1287</v>
      </c>
      <c r="U25" s="51" t="s">
        <v>1285</v>
      </c>
      <c r="V25" s="51" t="s">
        <v>1309</v>
      </c>
    </row>
    <row r="26" spans="1:22" s="44" customFormat="1" ht="160.5" customHeight="1" x14ac:dyDescent="0.25">
      <c r="A26" s="49"/>
      <c r="B26" s="38">
        <f>B25+1</f>
        <v>2</v>
      </c>
      <c r="C26" s="38" t="s">
        <v>1241</v>
      </c>
      <c r="D26" s="38" t="s">
        <v>1053</v>
      </c>
      <c r="E26" s="38" t="s">
        <v>10</v>
      </c>
      <c r="F26" s="39" t="s">
        <v>266</v>
      </c>
      <c r="G26" s="39" t="s">
        <v>682</v>
      </c>
      <c r="H26" s="40" t="s">
        <v>681</v>
      </c>
      <c r="I26" s="38" t="s">
        <v>265</v>
      </c>
      <c r="J26" s="42">
        <v>37026853</v>
      </c>
      <c r="K26" s="42">
        <v>31472825</v>
      </c>
      <c r="L26" s="38" t="s">
        <v>80</v>
      </c>
      <c r="M26" s="38" t="s">
        <v>1225</v>
      </c>
      <c r="N26" s="40" t="s">
        <v>63</v>
      </c>
      <c r="O26" s="50" t="s">
        <v>1283</v>
      </c>
      <c r="P26" s="51" t="s">
        <v>1286</v>
      </c>
      <c r="Q26" s="51" t="s">
        <v>1283</v>
      </c>
      <c r="R26" s="51" t="s">
        <v>1287</v>
      </c>
      <c r="S26" s="51" t="s">
        <v>1285</v>
      </c>
      <c r="T26" s="51" t="s">
        <v>1288</v>
      </c>
      <c r="U26" s="51" t="s">
        <v>1286</v>
      </c>
      <c r="V26" s="51" t="s">
        <v>1309</v>
      </c>
    </row>
    <row r="27" spans="1:22" s="44" customFormat="1" ht="160.5" customHeight="1" x14ac:dyDescent="0.25">
      <c r="A27" s="49"/>
      <c r="B27" s="38">
        <f t="shared" ref="B27:B80" si="1">B26+1</f>
        <v>3</v>
      </c>
      <c r="C27" s="38" t="s">
        <v>1241</v>
      </c>
      <c r="D27" s="38" t="s">
        <v>1053</v>
      </c>
      <c r="E27" s="38" t="s">
        <v>10</v>
      </c>
      <c r="F27" s="39" t="s">
        <v>267</v>
      </c>
      <c r="G27" s="39" t="s">
        <v>683</v>
      </c>
      <c r="H27" s="40" t="s">
        <v>681</v>
      </c>
      <c r="I27" s="38" t="s">
        <v>265</v>
      </c>
      <c r="J27" s="42">
        <v>10370365</v>
      </c>
      <c r="K27" s="42">
        <v>8814810</v>
      </c>
      <c r="L27" s="38" t="s">
        <v>80</v>
      </c>
      <c r="M27" s="38" t="s">
        <v>684</v>
      </c>
      <c r="N27" s="38" t="s">
        <v>63</v>
      </c>
      <c r="O27" s="50" t="s">
        <v>1283</v>
      </c>
      <c r="P27" s="51" t="s">
        <v>1286</v>
      </c>
      <c r="Q27" s="51" t="s">
        <v>1283</v>
      </c>
      <c r="R27" s="51" t="s">
        <v>1287</v>
      </c>
      <c r="S27" s="51" t="s">
        <v>1285</v>
      </c>
      <c r="T27" s="51" t="s">
        <v>1288</v>
      </c>
      <c r="U27" s="51" t="s">
        <v>1286</v>
      </c>
      <c r="V27" s="51" t="s">
        <v>1309</v>
      </c>
    </row>
    <row r="28" spans="1:22" s="44" customFormat="1" ht="160.5" customHeight="1" x14ac:dyDescent="0.25">
      <c r="A28" s="49"/>
      <c r="B28" s="38">
        <f t="shared" si="1"/>
        <v>4</v>
      </c>
      <c r="C28" s="38" t="s">
        <v>1241</v>
      </c>
      <c r="D28" s="38" t="s">
        <v>1053</v>
      </c>
      <c r="E28" s="38" t="s">
        <v>11</v>
      </c>
      <c r="F28" s="39" t="s">
        <v>268</v>
      </c>
      <c r="G28" s="39" t="s">
        <v>685</v>
      </c>
      <c r="H28" s="40" t="s">
        <v>686</v>
      </c>
      <c r="I28" s="38" t="s">
        <v>265</v>
      </c>
      <c r="J28" s="42">
        <v>14149027</v>
      </c>
      <c r="K28" s="42">
        <v>12026673</v>
      </c>
      <c r="L28" s="38" t="s">
        <v>80</v>
      </c>
      <c r="M28" s="38" t="s">
        <v>687</v>
      </c>
      <c r="N28" s="38" t="s">
        <v>63</v>
      </c>
      <c r="O28" s="50" t="s">
        <v>1281</v>
      </c>
      <c r="P28" s="51" t="s">
        <v>1283</v>
      </c>
      <c r="Q28" s="51" t="s">
        <v>1282</v>
      </c>
      <c r="R28" s="51" t="s">
        <v>1285</v>
      </c>
      <c r="S28" s="51" t="s">
        <v>1283</v>
      </c>
      <c r="T28" s="51" t="s">
        <v>1286</v>
      </c>
      <c r="U28" s="51" t="s">
        <v>1283</v>
      </c>
      <c r="V28" s="51" t="s">
        <v>1309</v>
      </c>
    </row>
    <row r="29" spans="1:22" s="44" customFormat="1" ht="160.5" customHeight="1" x14ac:dyDescent="0.25">
      <c r="A29" s="49"/>
      <c r="B29" s="38">
        <f t="shared" si="1"/>
        <v>5</v>
      </c>
      <c r="C29" s="38" t="s">
        <v>1241</v>
      </c>
      <c r="D29" s="38" t="s">
        <v>1053</v>
      </c>
      <c r="E29" s="38" t="s">
        <v>11</v>
      </c>
      <c r="F29" s="39" t="s">
        <v>269</v>
      </c>
      <c r="G29" s="39" t="s">
        <v>688</v>
      </c>
      <c r="H29" s="40" t="s">
        <v>686</v>
      </c>
      <c r="I29" s="38" t="s">
        <v>1003</v>
      </c>
      <c r="J29" s="42">
        <v>1572114</v>
      </c>
      <c r="K29" s="42">
        <v>1336297</v>
      </c>
      <c r="L29" s="38" t="s">
        <v>80</v>
      </c>
      <c r="M29" s="38" t="s">
        <v>1226</v>
      </c>
      <c r="N29" s="38" t="s">
        <v>63</v>
      </c>
      <c r="O29" s="50" t="s">
        <v>1281</v>
      </c>
      <c r="P29" s="51" t="s">
        <v>1283</v>
      </c>
      <c r="Q29" s="51" t="s">
        <v>1282</v>
      </c>
      <c r="R29" s="51" t="s">
        <v>1285</v>
      </c>
      <c r="S29" s="51" t="s">
        <v>1283</v>
      </c>
      <c r="T29" s="51" t="s">
        <v>1286</v>
      </c>
      <c r="U29" s="51" t="s">
        <v>1283</v>
      </c>
      <c r="V29" s="51" t="s">
        <v>1309</v>
      </c>
    </row>
    <row r="30" spans="1:22" s="44" customFormat="1" ht="160.5" customHeight="1" x14ac:dyDescent="0.25">
      <c r="A30" s="49"/>
      <c r="B30" s="38">
        <f t="shared" si="1"/>
        <v>6</v>
      </c>
      <c r="C30" s="38" t="s">
        <v>1241</v>
      </c>
      <c r="D30" s="38" t="s">
        <v>1053</v>
      </c>
      <c r="E30" s="38" t="s">
        <v>11</v>
      </c>
      <c r="F30" s="39" t="s">
        <v>270</v>
      </c>
      <c r="G30" s="39" t="s">
        <v>689</v>
      </c>
      <c r="H30" s="40" t="s">
        <v>686</v>
      </c>
      <c r="I30" s="38" t="s">
        <v>265</v>
      </c>
      <c r="J30" s="42">
        <v>29411764.705882352</v>
      </c>
      <c r="K30" s="42">
        <v>25000000</v>
      </c>
      <c r="L30" s="38" t="s">
        <v>80</v>
      </c>
      <c r="M30" s="38" t="s">
        <v>309</v>
      </c>
      <c r="N30" s="38" t="s">
        <v>62</v>
      </c>
      <c r="O30" s="50" t="s">
        <v>1282</v>
      </c>
      <c r="P30" s="50" t="s">
        <v>1285</v>
      </c>
      <c r="Q30" s="51" t="s">
        <v>1283</v>
      </c>
      <c r="R30" s="51" t="s">
        <v>1286</v>
      </c>
      <c r="S30" s="51" t="s">
        <v>1285</v>
      </c>
      <c r="T30" s="51" t="s">
        <v>1287</v>
      </c>
      <c r="U30" s="51" t="s">
        <v>1285</v>
      </c>
      <c r="V30" s="51" t="s">
        <v>1309</v>
      </c>
    </row>
    <row r="31" spans="1:22" s="44" customFormat="1" ht="160.5" customHeight="1" x14ac:dyDescent="0.25">
      <c r="A31" s="49"/>
      <c r="B31" s="38">
        <f t="shared" si="1"/>
        <v>7</v>
      </c>
      <c r="C31" s="38" t="s">
        <v>1241</v>
      </c>
      <c r="D31" s="38" t="s">
        <v>1053</v>
      </c>
      <c r="E31" s="38" t="s">
        <v>9</v>
      </c>
      <c r="F31" s="39" t="s">
        <v>271</v>
      </c>
      <c r="G31" s="39" t="s">
        <v>690</v>
      </c>
      <c r="H31" s="40" t="s">
        <v>691</v>
      </c>
      <c r="I31" s="38" t="s">
        <v>265</v>
      </c>
      <c r="J31" s="42">
        <v>11764706</v>
      </c>
      <c r="K31" s="42">
        <v>10000000</v>
      </c>
      <c r="L31" s="38" t="s">
        <v>80</v>
      </c>
      <c r="M31" s="38" t="s">
        <v>1227</v>
      </c>
      <c r="N31" s="38" t="s">
        <v>63</v>
      </c>
      <c r="O31" s="50" t="s">
        <v>1282</v>
      </c>
      <c r="P31" s="50" t="s">
        <v>1285</v>
      </c>
      <c r="Q31" s="51" t="s">
        <v>1283</v>
      </c>
      <c r="R31" s="51" t="s">
        <v>1286</v>
      </c>
      <c r="S31" s="51" t="s">
        <v>1285</v>
      </c>
      <c r="T31" s="51" t="s">
        <v>1287</v>
      </c>
      <c r="U31" s="51" t="s">
        <v>1285</v>
      </c>
      <c r="V31" s="51" t="s">
        <v>1309</v>
      </c>
    </row>
    <row r="32" spans="1:22" s="44" customFormat="1" ht="160.5" customHeight="1" x14ac:dyDescent="0.25">
      <c r="A32" s="49"/>
      <c r="B32" s="38">
        <f t="shared" si="1"/>
        <v>8</v>
      </c>
      <c r="C32" s="38" t="s">
        <v>1241</v>
      </c>
      <c r="D32" s="38" t="s">
        <v>1053</v>
      </c>
      <c r="E32" s="38" t="s">
        <v>9</v>
      </c>
      <c r="F32" s="39" t="s">
        <v>272</v>
      </c>
      <c r="G32" s="39" t="s">
        <v>692</v>
      </c>
      <c r="H32" s="40" t="s">
        <v>691</v>
      </c>
      <c r="I32" s="38" t="s">
        <v>265</v>
      </c>
      <c r="J32" s="42">
        <v>44705882</v>
      </c>
      <c r="K32" s="42">
        <v>38000000</v>
      </c>
      <c r="L32" s="38" t="s">
        <v>80</v>
      </c>
      <c r="M32" s="38" t="s">
        <v>1228</v>
      </c>
      <c r="N32" s="38" t="s">
        <v>63</v>
      </c>
      <c r="O32" s="50" t="s">
        <v>1282</v>
      </c>
      <c r="P32" s="50" t="s">
        <v>1285</v>
      </c>
      <c r="Q32" s="51" t="s">
        <v>1283</v>
      </c>
      <c r="R32" s="51" t="s">
        <v>1286</v>
      </c>
      <c r="S32" s="51" t="s">
        <v>1285</v>
      </c>
      <c r="T32" s="51" t="s">
        <v>1287</v>
      </c>
      <c r="U32" s="51" t="s">
        <v>1285</v>
      </c>
      <c r="V32" s="51" t="s">
        <v>1309</v>
      </c>
    </row>
    <row r="33" spans="1:22" s="44" customFormat="1" ht="160.5" customHeight="1" x14ac:dyDescent="0.25">
      <c r="A33" s="49"/>
      <c r="B33" s="38">
        <f t="shared" si="1"/>
        <v>9</v>
      </c>
      <c r="C33" s="38" t="s">
        <v>1241</v>
      </c>
      <c r="D33" s="38" t="s">
        <v>1053</v>
      </c>
      <c r="E33" s="38" t="s">
        <v>9</v>
      </c>
      <c r="F33" s="39" t="s">
        <v>273</v>
      </c>
      <c r="G33" s="39" t="s">
        <v>694</v>
      </c>
      <c r="H33" s="40" t="s">
        <v>691</v>
      </c>
      <c r="I33" s="38" t="s">
        <v>265</v>
      </c>
      <c r="J33" s="42">
        <v>43362593</v>
      </c>
      <c r="K33" s="42">
        <v>36858204</v>
      </c>
      <c r="L33" s="38" t="s">
        <v>80</v>
      </c>
      <c r="M33" s="38" t="s">
        <v>274</v>
      </c>
      <c r="N33" s="38" t="s">
        <v>63</v>
      </c>
      <c r="O33" s="50" t="s">
        <v>1281</v>
      </c>
      <c r="P33" s="51" t="s">
        <v>1283</v>
      </c>
      <c r="Q33" s="51" t="s">
        <v>1282</v>
      </c>
      <c r="R33" s="51" t="s">
        <v>1285</v>
      </c>
      <c r="S33" s="51" t="s">
        <v>1283</v>
      </c>
      <c r="T33" s="51" t="s">
        <v>1286</v>
      </c>
      <c r="U33" s="51" t="s">
        <v>1283</v>
      </c>
      <c r="V33" s="51" t="s">
        <v>1309</v>
      </c>
    </row>
    <row r="34" spans="1:22" s="44" customFormat="1" ht="160.5" customHeight="1" x14ac:dyDescent="0.25">
      <c r="A34" s="49"/>
      <c r="B34" s="38">
        <f t="shared" si="1"/>
        <v>10</v>
      </c>
      <c r="C34" s="38" t="s">
        <v>1241</v>
      </c>
      <c r="D34" s="38" t="s">
        <v>1053</v>
      </c>
      <c r="E34" s="38" t="s">
        <v>9</v>
      </c>
      <c r="F34" s="39" t="s">
        <v>276</v>
      </c>
      <c r="G34" s="39" t="s">
        <v>695</v>
      </c>
      <c r="H34" s="40" t="s">
        <v>691</v>
      </c>
      <c r="I34" s="38" t="s">
        <v>1003</v>
      </c>
      <c r="J34" s="42">
        <v>4818066</v>
      </c>
      <c r="K34" s="42">
        <v>4095356</v>
      </c>
      <c r="L34" s="38" t="s">
        <v>80</v>
      </c>
      <c r="M34" s="38" t="s">
        <v>696</v>
      </c>
      <c r="N34" s="38" t="s">
        <v>63</v>
      </c>
      <c r="O34" s="50" t="s">
        <v>1281</v>
      </c>
      <c r="P34" s="51" t="s">
        <v>1283</v>
      </c>
      <c r="Q34" s="51" t="s">
        <v>1282</v>
      </c>
      <c r="R34" s="51" t="s">
        <v>1285</v>
      </c>
      <c r="S34" s="51" t="s">
        <v>1283</v>
      </c>
      <c r="T34" s="51" t="s">
        <v>1286</v>
      </c>
      <c r="U34" s="51" t="s">
        <v>1283</v>
      </c>
      <c r="V34" s="51" t="s">
        <v>1309</v>
      </c>
    </row>
    <row r="35" spans="1:22" s="44" customFormat="1" ht="160.5" customHeight="1" x14ac:dyDescent="0.25">
      <c r="A35" s="49"/>
      <c r="B35" s="38">
        <f t="shared" si="1"/>
        <v>11</v>
      </c>
      <c r="C35" s="38" t="s">
        <v>1241</v>
      </c>
      <c r="D35" s="38" t="s">
        <v>1053</v>
      </c>
      <c r="E35" s="38" t="s">
        <v>9</v>
      </c>
      <c r="F35" s="39" t="s">
        <v>275</v>
      </c>
      <c r="G35" s="39" t="s">
        <v>697</v>
      </c>
      <c r="H35" s="40" t="s">
        <v>691</v>
      </c>
      <c r="I35" s="38" t="s">
        <v>265</v>
      </c>
      <c r="J35" s="42">
        <v>86725188</v>
      </c>
      <c r="K35" s="42">
        <v>73716410</v>
      </c>
      <c r="L35" s="38" t="s">
        <v>80</v>
      </c>
      <c r="M35" s="38" t="s">
        <v>151</v>
      </c>
      <c r="N35" s="38" t="s">
        <v>63</v>
      </c>
      <c r="O35" s="50" t="s">
        <v>1282</v>
      </c>
      <c r="P35" s="50" t="s">
        <v>1285</v>
      </c>
      <c r="Q35" s="51" t="s">
        <v>1282</v>
      </c>
      <c r="R35" s="51" t="s">
        <v>1286</v>
      </c>
      <c r="S35" s="51" t="s">
        <v>1283</v>
      </c>
      <c r="T35" s="51" t="s">
        <v>1287</v>
      </c>
      <c r="U35" s="51" t="s">
        <v>1285</v>
      </c>
      <c r="V35" s="51" t="s">
        <v>1309</v>
      </c>
    </row>
    <row r="36" spans="1:22" s="44" customFormat="1" ht="160.5" customHeight="1" x14ac:dyDescent="0.25">
      <c r="A36" s="49"/>
      <c r="B36" s="38">
        <f t="shared" si="1"/>
        <v>12</v>
      </c>
      <c r="C36" s="38" t="s">
        <v>1241</v>
      </c>
      <c r="D36" s="38" t="s">
        <v>1053</v>
      </c>
      <c r="E36" s="38" t="s">
        <v>9</v>
      </c>
      <c r="F36" s="39" t="s">
        <v>277</v>
      </c>
      <c r="G36" s="39" t="s">
        <v>698</v>
      </c>
      <c r="H36" s="40" t="s">
        <v>691</v>
      </c>
      <c r="I36" s="38" t="s">
        <v>1003</v>
      </c>
      <c r="J36" s="42">
        <v>9636132</v>
      </c>
      <c r="K36" s="42">
        <v>8190712</v>
      </c>
      <c r="L36" s="38" t="s">
        <v>80</v>
      </c>
      <c r="M36" s="38" t="s">
        <v>1229</v>
      </c>
      <c r="N36" s="38" t="s">
        <v>63</v>
      </c>
      <c r="O36" s="50" t="s">
        <v>1282</v>
      </c>
      <c r="P36" s="50" t="s">
        <v>1285</v>
      </c>
      <c r="Q36" s="51" t="s">
        <v>1282</v>
      </c>
      <c r="R36" s="51" t="s">
        <v>1286</v>
      </c>
      <c r="S36" s="51" t="s">
        <v>1283</v>
      </c>
      <c r="T36" s="51" t="s">
        <v>1287</v>
      </c>
      <c r="U36" s="51" t="s">
        <v>1285</v>
      </c>
      <c r="V36" s="51" t="s">
        <v>1309</v>
      </c>
    </row>
    <row r="37" spans="1:22" s="44" customFormat="1" ht="160.5" customHeight="1" x14ac:dyDescent="0.25">
      <c r="A37" s="49"/>
      <c r="B37" s="38">
        <f t="shared" si="1"/>
        <v>13</v>
      </c>
      <c r="C37" s="38" t="s">
        <v>1241</v>
      </c>
      <c r="D37" s="38" t="s">
        <v>1053</v>
      </c>
      <c r="E37" s="38" t="s">
        <v>9</v>
      </c>
      <c r="F37" s="39" t="s">
        <v>278</v>
      </c>
      <c r="G37" s="39" t="s">
        <v>699</v>
      </c>
      <c r="H37" s="40" t="s">
        <v>691</v>
      </c>
      <c r="I37" s="38" t="s">
        <v>265</v>
      </c>
      <c r="J37" s="42">
        <v>1176470.5882352942</v>
      </c>
      <c r="K37" s="42">
        <v>1000000</v>
      </c>
      <c r="L37" s="38" t="s">
        <v>80</v>
      </c>
      <c r="M37" s="38" t="s">
        <v>700</v>
      </c>
      <c r="N37" s="38" t="s">
        <v>63</v>
      </c>
      <c r="O37" s="50" t="s">
        <v>1282</v>
      </c>
      <c r="P37" s="50" t="s">
        <v>1285</v>
      </c>
      <c r="Q37" s="51" t="s">
        <v>1283</v>
      </c>
      <c r="R37" s="51" t="s">
        <v>1286</v>
      </c>
      <c r="S37" s="51" t="s">
        <v>1285</v>
      </c>
      <c r="T37" s="51" t="s">
        <v>1287</v>
      </c>
      <c r="U37" s="51" t="s">
        <v>1285</v>
      </c>
      <c r="V37" s="51" t="s">
        <v>1309</v>
      </c>
    </row>
    <row r="38" spans="1:22" s="44" customFormat="1" ht="160.5" customHeight="1" x14ac:dyDescent="0.25">
      <c r="A38" s="49"/>
      <c r="B38" s="38">
        <f t="shared" si="1"/>
        <v>14</v>
      </c>
      <c r="C38" s="38" t="s">
        <v>1241</v>
      </c>
      <c r="D38" s="38" t="s">
        <v>1053</v>
      </c>
      <c r="E38" s="38" t="s">
        <v>279</v>
      </c>
      <c r="F38" s="39" t="s">
        <v>280</v>
      </c>
      <c r="G38" s="39" t="s">
        <v>701</v>
      </c>
      <c r="H38" s="40" t="s">
        <v>702</v>
      </c>
      <c r="I38" s="38" t="s">
        <v>265</v>
      </c>
      <c r="J38" s="42">
        <v>4705882</v>
      </c>
      <c r="K38" s="42">
        <v>4000000</v>
      </c>
      <c r="L38" s="38" t="s">
        <v>80</v>
      </c>
      <c r="M38" s="38" t="s">
        <v>1230</v>
      </c>
      <c r="N38" s="38" t="s">
        <v>63</v>
      </c>
      <c r="O38" s="50" t="s">
        <v>1282</v>
      </c>
      <c r="P38" s="50" t="s">
        <v>1285</v>
      </c>
      <c r="Q38" s="51" t="s">
        <v>1283</v>
      </c>
      <c r="R38" s="51" t="s">
        <v>1286</v>
      </c>
      <c r="S38" s="51" t="s">
        <v>1285</v>
      </c>
      <c r="T38" s="51" t="s">
        <v>1287</v>
      </c>
      <c r="U38" s="51" t="s">
        <v>1285</v>
      </c>
      <c r="V38" s="51" t="s">
        <v>1309</v>
      </c>
    </row>
    <row r="39" spans="1:22" s="44" customFormat="1" ht="160.5" customHeight="1" x14ac:dyDescent="0.25">
      <c r="A39" s="49"/>
      <c r="B39" s="38">
        <f t="shared" si="1"/>
        <v>15</v>
      </c>
      <c r="C39" s="38" t="s">
        <v>1241</v>
      </c>
      <c r="D39" s="38" t="s">
        <v>1053</v>
      </c>
      <c r="E39" s="38" t="s">
        <v>14</v>
      </c>
      <c r="F39" s="39" t="s">
        <v>281</v>
      </c>
      <c r="G39" s="39" t="s">
        <v>703</v>
      </c>
      <c r="H39" s="40" t="s">
        <v>704</v>
      </c>
      <c r="I39" s="38" t="s">
        <v>265</v>
      </c>
      <c r="J39" s="42">
        <v>31711767</v>
      </c>
      <c r="K39" s="42">
        <v>26955000</v>
      </c>
      <c r="L39" s="38" t="s">
        <v>80</v>
      </c>
      <c r="M39" s="38" t="s">
        <v>705</v>
      </c>
      <c r="N39" s="40" t="s">
        <v>63</v>
      </c>
      <c r="O39" s="50" t="s">
        <v>1281</v>
      </c>
      <c r="P39" s="51" t="s">
        <v>1283</v>
      </c>
      <c r="Q39" s="51" t="s">
        <v>1281</v>
      </c>
      <c r="R39" s="51" t="s">
        <v>1285</v>
      </c>
      <c r="S39" s="51" t="s">
        <v>1282</v>
      </c>
      <c r="T39" s="51" t="s">
        <v>1286</v>
      </c>
      <c r="U39" s="51" t="s">
        <v>1283</v>
      </c>
      <c r="V39" s="51" t="s">
        <v>1309</v>
      </c>
    </row>
    <row r="40" spans="1:22" s="44" customFormat="1" ht="160.5" customHeight="1" x14ac:dyDescent="0.25">
      <c r="A40" s="49"/>
      <c r="B40" s="38">
        <f t="shared" si="1"/>
        <v>16</v>
      </c>
      <c r="C40" s="38" t="s">
        <v>1241</v>
      </c>
      <c r="D40" s="38" t="s">
        <v>1053</v>
      </c>
      <c r="E40" s="38" t="s">
        <v>14</v>
      </c>
      <c r="F40" s="39" t="s">
        <v>283</v>
      </c>
      <c r="G40" s="39" t="s">
        <v>706</v>
      </c>
      <c r="H40" s="40" t="s">
        <v>704</v>
      </c>
      <c r="I40" s="38" t="s">
        <v>1003</v>
      </c>
      <c r="J40" s="42">
        <v>3523529</v>
      </c>
      <c r="K40" s="42">
        <v>2995000</v>
      </c>
      <c r="L40" s="38" t="s">
        <v>80</v>
      </c>
      <c r="M40" s="38" t="s">
        <v>705</v>
      </c>
      <c r="N40" s="40" t="s">
        <v>63</v>
      </c>
      <c r="O40" s="50" t="s">
        <v>1281</v>
      </c>
      <c r="P40" s="51" t="s">
        <v>1283</v>
      </c>
      <c r="Q40" s="51" t="s">
        <v>1281</v>
      </c>
      <c r="R40" s="51" t="s">
        <v>1285</v>
      </c>
      <c r="S40" s="51" t="s">
        <v>1282</v>
      </c>
      <c r="T40" s="51" t="s">
        <v>1286</v>
      </c>
      <c r="U40" s="51" t="s">
        <v>1283</v>
      </c>
      <c r="V40" s="51" t="s">
        <v>1309</v>
      </c>
    </row>
    <row r="41" spans="1:22" s="44" customFormat="1" ht="160.5" customHeight="1" x14ac:dyDescent="0.25">
      <c r="A41" s="49"/>
      <c r="B41" s="38">
        <f t="shared" si="1"/>
        <v>17</v>
      </c>
      <c r="C41" s="38" t="s">
        <v>1241</v>
      </c>
      <c r="D41" s="38" t="s">
        <v>1053</v>
      </c>
      <c r="E41" s="38" t="s">
        <v>14</v>
      </c>
      <c r="F41" s="39" t="s">
        <v>282</v>
      </c>
      <c r="G41" s="39" t="s">
        <v>707</v>
      </c>
      <c r="H41" s="40" t="s">
        <v>704</v>
      </c>
      <c r="I41" s="38" t="s">
        <v>265</v>
      </c>
      <c r="J41" s="42">
        <v>56541177</v>
      </c>
      <c r="K41" s="42">
        <v>48060000</v>
      </c>
      <c r="L41" s="38" t="s">
        <v>80</v>
      </c>
      <c r="M41" s="38" t="s">
        <v>708</v>
      </c>
      <c r="N41" s="40" t="s">
        <v>63</v>
      </c>
      <c r="O41" s="50" t="s">
        <v>1281</v>
      </c>
      <c r="P41" s="51" t="s">
        <v>1283</v>
      </c>
      <c r="Q41" s="51" t="s">
        <v>1281</v>
      </c>
      <c r="R41" s="51" t="s">
        <v>1285</v>
      </c>
      <c r="S41" s="51" t="s">
        <v>1282</v>
      </c>
      <c r="T41" s="51" t="s">
        <v>1286</v>
      </c>
      <c r="U41" s="51" t="s">
        <v>1283</v>
      </c>
      <c r="V41" s="51" t="s">
        <v>1309</v>
      </c>
    </row>
    <row r="42" spans="1:22" s="44" customFormat="1" ht="160.5" customHeight="1" x14ac:dyDescent="0.25">
      <c r="A42" s="49"/>
      <c r="B42" s="38">
        <f t="shared" si="1"/>
        <v>18</v>
      </c>
      <c r="C42" s="38" t="s">
        <v>1241</v>
      </c>
      <c r="D42" s="38" t="s">
        <v>1053</v>
      </c>
      <c r="E42" s="38" t="s">
        <v>14</v>
      </c>
      <c r="F42" s="39" t="s">
        <v>284</v>
      </c>
      <c r="G42" s="39" t="s">
        <v>709</v>
      </c>
      <c r="H42" s="40" t="s">
        <v>704</v>
      </c>
      <c r="I42" s="38" t="s">
        <v>1003</v>
      </c>
      <c r="J42" s="42">
        <v>14105882</v>
      </c>
      <c r="K42" s="42">
        <v>11990000</v>
      </c>
      <c r="L42" s="38" t="s">
        <v>80</v>
      </c>
      <c r="M42" s="38" t="s">
        <v>710</v>
      </c>
      <c r="N42" s="40" t="s">
        <v>63</v>
      </c>
      <c r="O42" s="50" t="s">
        <v>1281</v>
      </c>
      <c r="P42" s="51" t="s">
        <v>1283</v>
      </c>
      <c r="Q42" s="51" t="s">
        <v>1281</v>
      </c>
      <c r="R42" s="51" t="s">
        <v>1285</v>
      </c>
      <c r="S42" s="51" t="s">
        <v>1282</v>
      </c>
      <c r="T42" s="51" t="s">
        <v>1286</v>
      </c>
      <c r="U42" s="51" t="s">
        <v>1283</v>
      </c>
      <c r="V42" s="51" t="s">
        <v>1309</v>
      </c>
    </row>
    <row r="43" spans="1:22" s="44" customFormat="1" ht="160.5" customHeight="1" x14ac:dyDescent="0.25">
      <c r="A43" s="49"/>
      <c r="B43" s="38">
        <f t="shared" si="1"/>
        <v>19</v>
      </c>
      <c r="C43" s="38" t="s">
        <v>1241</v>
      </c>
      <c r="D43" s="38" t="s">
        <v>1053</v>
      </c>
      <c r="E43" s="38" t="s">
        <v>285</v>
      </c>
      <c r="F43" s="39" t="s">
        <v>286</v>
      </c>
      <c r="G43" s="39" t="s">
        <v>711</v>
      </c>
      <c r="H43" s="40" t="s">
        <v>712</v>
      </c>
      <c r="I43" s="38" t="s">
        <v>265</v>
      </c>
      <c r="J43" s="42">
        <v>96064106</v>
      </c>
      <c r="K43" s="42">
        <v>81654490</v>
      </c>
      <c r="L43" s="38" t="s">
        <v>80</v>
      </c>
      <c r="M43" s="38" t="s">
        <v>713</v>
      </c>
      <c r="N43" s="38" t="s">
        <v>62</v>
      </c>
      <c r="O43" s="50" t="s">
        <v>1281</v>
      </c>
      <c r="P43" s="51" t="s">
        <v>1283</v>
      </c>
      <c r="Q43" s="51" t="s">
        <v>1282</v>
      </c>
      <c r="R43" s="51" t="s">
        <v>1285</v>
      </c>
      <c r="S43" s="51" t="s">
        <v>1283</v>
      </c>
      <c r="T43" s="51" t="s">
        <v>1286</v>
      </c>
      <c r="U43" s="51" t="s">
        <v>1283</v>
      </c>
      <c r="V43" s="51" t="s">
        <v>1309</v>
      </c>
    </row>
    <row r="44" spans="1:22" s="44" customFormat="1" ht="160.5" customHeight="1" x14ac:dyDescent="0.25">
      <c r="A44" s="49"/>
      <c r="B44" s="38">
        <f t="shared" si="1"/>
        <v>20</v>
      </c>
      <c r="C44" s="38" t="s">
        <v>1241</v>
      </c>
      <c r="D44" s="38" t="s">
        <v>1053</v>
      </c>
      <c r="E44" s="38" t="s">
        <v>285</v>
      </c>
      <c r="F44" s="39" t="s">
        <v>714</v>
      </c>
      <c r="G44" s="39" t="s">
        <v>715</v>
      </c>
      <c r="H44" s="40" t="s">
        <v>712</v>
      </c>
      <c r="I44" s="38" t="s">
        <v>1003</v>
      </c>
      <c r="J44" s="42">
        <v>10673789</v>
      </c>
      <c r="K44" s="42">
        <v>9072721</v>
      </c>
      <c r="L44" s="38" t="s">
        <v>80</v>
      </c>
      <c r="M44" s="38" t="s">
        <v>716</v>
      </c>
      <c r="N44" s="38" t="s">
        <v>62</v>
      </c>
      <c r="O44" s="50" t="s">
        <v>1281</v>
      </c>
      <c r="P44" s="51" t="s">
        <v>1283</v>
      </c>
      <c r="Q44" s="51" t="s">
        <v>1282</v>
      </c>
      <c r="R44" s="51" t="s">
        <v>1285</v>
      </c>
      <c r="S44" s="51" t="s">
        <v>1283</v>
      </c>
      <c r="T44" s="51" t="s">
        <v>1286</v>
      </c>
      <c r="U44" s="51" t="s">
        <v>1283</v>
      </c>
      <c r="V44" s="51" t="s">
        <v>1309</v>
      </c>
    </row>
    <row r="45" spans="1:22" s="44" customFormat="1" ht="160.5" customHeight="1" x14ac:dyDescent="0.25">
      <c r="A45" s="49"/>
      <c r="B45" s="38">
        <f t="shared" si="1"/>
        <v>21</v>
      </c>
      <c r="C45" s="38" t="s">
        <v>1241</v>
      </c>
      <c r="D45" s="38" t="s">
        <v>1053</v>
      </c>
      <c r="E45" s="38" t="s">
        <v>285</v>
      </c>
      <c r="F45" s="39" t="s">
        <v>287</v>
      </c>
      <c r="G45" s="39" t="s">
        <v>717</v>
      </c>
      <c r="H45" s="40" t="s">
        <v>712</v>
      </c>
      <c r="I45" s="38" t="s">
        <v>265</v>
      </c>
      <c r="J45" s="42">
        <v>19676333.94117647</v>
      </c>
      <c r="K45" s="42">
        <v>16724884</v>
      </c>
      <c r="L45" s="38" t="s">
        <v>80</v>
      </c>
      <c r="M45" s="38" t="s">
        <v>718</v>
      </c>
      <c r="N45" s="40" t="s">
        <v>63</v>
      </c>
      <c r="O45" s="50" t="s">
        <v>1281</v>
      </c>
      <c r="P45" s="51" t="s">
        <v>1283</v>
      </c>
      <c r="Q45" s="51" t="s">
        <v>1281</v>
      </c>
      <c r="R45" s="51" t="s">
        <v>1285</v>
      </c>
      <c r="S45" s="51" t="s">
        <v>1282</v>
      </c>
      <c r="T45" s="51" t="s">
        <v>1286</v>
      </c>
      <c r="U45" s="51" t="s">
        <v>1283</v>
      </c>
      <c r="V45" s="51" t="s">
        <v>1309</v>
      </c>
    </row>
    <row r="46" spans="1:22" s="44" customFormat="1" ht="160.5" customHeight="1" x14ac:dyDescent="0.25">
      <c r="A46" s="49"/>
      <c r="B46" s="38">
        <f t="shared" si="1"/>
        <v>22</v>
      </c>
      <c r="C46" s="38" t="s">
        <v>1241</v>
      </c>
      <c r="D46" s="38" t="s">
        <v>1053</v>
      </c>
      <c r="E46" s="38" t="s">
        <v>285</v>
      </c>
      <c r="F46" s="39" t="s">
        <v>288</v>
      </c>
      <c r="G46" s="39" t="s">
        <v>719</v>
      </c>
      <c r="H46" s="40" t="s">
        <v>712</v>
      </c>
      <c r="I46" s="38" t="s">
        <v>1003</v>
      </c>
      <c r="J46" s="42">
        <v>2186259</v>
      </c>
      <c r="K46" s="42">
        <v>1858320</v>
      </c>
      <c r="L46" s="38" t="s">
        <v>80</v>
      </c>
      <c r="M46" s="38" t="s">
        <v>718</v>
      </c>
      <c r="N46" s="40" t="s">
        <v>62</v>
      </c>
      <c r="O46" s="50" t="s">
        <v>1281</v>
      </c>
      <c r="P46" s="51" t="s">
        <v>1283</v>
      </c>
      <c r="Q46" s="51" t="s">
        <v>1281</v>
      </c>
      <c r="R46" s="51" t="s">
        <v>1285</v>
      </c>
      <c r="S46" s="51" t="s">
        <v>1282</v>
      </c>
      <c r="T46" s="51" t="s">
        <v>1286</v>
      </c>
      <c r="U46" s="51" t="s">
        <v>1283</v>
      </c>
      <c r="V46" s="51" t="s">
        <v>1309</v>
      </c>
    </row>
    <row r="47" spans="1:22" s="44" customFormat="1" ht="160.5" customHeight="1" x14ac:dyDescent="0.25">
      <c r="A47" s="49"/>
      <c r="B47" s="38">
        <f t="shared" si="1"/>
        <v>23</v>
      </c>
      <c r="C47" s="38" t="s">
        <v>1241</v>
      </c>
      <c r="D47" s="38" t="s">
        <v>1053</v>
      </c>
      <c r="E47" s="38" t="s">
        <v>720</v>
      </c>
      <c r="F47" s="39" t="s">
        <v>289</v>
      </c>
      <c r="G47" s="39" t="s">
        <v>721</v>
      </c>
      <c r="H47" s="40" t="s">
        <v>722</v>
      </c>
      <c r="I47" s="38" t="s">
        <v>265</v>
      </c>
      <c r="J47" s="42">
        <v>9106745</v>
      </c>
      <c r="K47" s="42">
        <v>7740734</v>
      </c>
      <c r="L47" s="38" t="s">
        <v>80</v>
      </c>
      <c r="M47" s="38" t="s">
        <v>723</v>
      </c>
      <c r="N47" s="38" t="s">
        <v>62</v>
      </c>
      <c r="O47" s="50" t="s">
        <v>1281</v>
      </c>
      <c r="P47" s="51" t="s">
        <v>1283</v>
      </c>
      <c r="Q47" s="51" t="s">
        <v>1282</v>
      </c>
      <c r="R47" s="51" t="s">
        <v>1285</v>
      </c>
      <c r="S47" s="51" t="s">
        <v>1283</v>
      </c>
      <c r="T47" s="51" t="s">
        <v>1286</v>
      </c>
      <c r="U47" s="51" t="s">
        <v>1283</v>
      </c>
      <c r="V47" s="51" t="s">
        <v>1309</v>
      </c>
    </row>
    <row r="48" spans="1:22" s="44" customFormat="1" ht="160.5" customHeight="1" x14ac:dyDescent="0.25">
      <c r="A48" s="49"/>
      <c r="B48" s="38">
        <f t="shared" si="1"/>
        <v>24</v>
      </c>
      <c r="C48" s="38" t="s">
        <v>1241</v>
      </c>
      <c r="D48" s="38" t="s">
        <v>1053</v>
      </c>
      <c r="E48" s="38" t="s">
        <v>720</v>
      </c>
      <c r="F48" s="39" t="s">
        <v>290</v>
      </c>
      <c r="G48" s="39" t="s">
        <v>721</v>
      </c>
      <c r="H48" s="40" t="s">
        <v>722</v>
      </c>
      <c r="I48" s="38" t="s">
        <v>265</v>
      </c>
      <c r="J48" s="42">
        <v>1706327</v>
      </c>
      <c r="K48" s="42">
        <v>1450378</v>
      </c>
      <c r="L48" s="38" t="s">
        <v>80</v>
      </c>
      <c r="M48" s="38" t="s">
        <v>724</v>
      </c>
      <c r="N48" s="38" t="s">
        <v>63</v>
      </c>
      <c r="O48" s="50" t="s">
        <v>1281</v>
      </c>
      <c r="P48" s="51" t="s">
        <v>1283</v>
      </c>
      <c r="Q48" s="51" t="s">
        <v>1282</v>
      </c>
      <c r="R48" s="51" t="s">
        <v>1285</v>
      </c>
      <c r="S48" s="51" t="s">
        <v>1283</v>
      </c>
      <c r="T48" s="51" t="s">
        <v>1286</v>
      </c>
      <c r="U48" s="51" t="s">
        <v>1283</v>
      </c>
      <c r="V48" s="51" t="s">
        <v>1309</v>
      </c>
    </row>
    <row r="49" spans="1:22" s="44" customFormat="1" ht="160.5" customHeight="1" x14ac:dyDescent="0.25">
      <c r="A49" s="49"/>
      <c r="B49" s="38">
        <f t="shared" si="1"/>
        <v>25</v>
      </c>
      <c r="C49" s="38" t="s">
        <v>1241</v>
      </c>
      <c r="D49" s="38" t="s">
        <v>1053</v>
      </c>
      <c r="E49" s="38" t="s">
        <v>720</v>
      </c>
      <c r="F49" s="39" t="s">
        <v>291</v>
      </c>
      <c r="G49" s="39" t="s">
        <v>725</v>
      </c>
      <c r="H49" s="40" t="s">
        <v>722</v>
      </c>
      <c r="I49" s="38" t="s">
        <v>265</v>
      </c>
      <c r="J49" s="42">
        <v>1820274</v>
      </c>
      <c r="K49" s="42">
        <v>1547232</v>
      </c>
      <c r="L49" s="38" t="s">
        <v>80</v>
      </c>
      <c r="M49" s="38" t="s">
        <v>726</v>
      </c>
      <c r="N49" s="38" t="s">
        <v>63</v>
      </c>
      <c r="O49" s="50" t="s">
        <v>1281</v>
      </c>
      <c r="P49" s="51" t="s">
        <v>1283</v>
      </c>
      <c r="Q49" s="51" t="s">
        <v>1282</v>
      </c>
      <c r="R49" s="51" t="s">
        <v>1285</v>
      </c>
      <c r="S49" s="51" t="s">
        <v>1283</v>
      </c>
      <c r="T49" s="51" t="s">
        <v>1286</v>
      </c>
      <c r="U49" s="51" t="s">
        <v>1283</v>
      </c>
      <c r="V49" s="51" t="s">
        <v>1309</v>
      </c>
    </row>
    <row r="50" spans="1:22" s="44" customFormat="1" ht="160.5" customHeight="1" x14ac:dyDescent="0.25">
      <c r="A50" s="49"/>
      <c r="B50" s="38">
        <f t="shared" si="1"/>
        <v>26</v>
      </c>
      <c r="C50" s="38" t="s">
        <v>1241</v>
      </c>
      <c r="D50" s="38" t="s">
        <v>1053</v>
      </c>
      <c r="E50" s="38" t="s">
        <v>720</v>
      </c>
      <c r="F50" s="39" t="s">
        <v>292</v>
      </c>
      <c r="G50" s="39" t="s">
        <v>727</v>
      </c>
      <c r="H50" s="40" t="s">
        <v>722</v>
      </c>
      <c r="I50" s="38" t="s">
        <v>1003</v>
      </c>
      <c r="J50" s="42">
        <v>1484301</v>
      </c>
      <c r="K50" s="42">
        <v>1261656</v>
      </c>
      <c r="L50" s="38" t="s">
        <v>80</v>
      </c>
      <c r="M50" s="38" t="s">
        <v>728</v>
      </c>
      <c r="N50" s="38" t="s">
        <v>63</v>
      </c>
      <c r="O50" s="50" t="s">
        <v>1281</v>
      </c>
      <c r="P50" s="51" t="s">
        <v>1283</v>
      </c>
      <c r="Q50" s="51" t="s">
        <v>1282</v>
      </c>
      <c r="R50" s="51" t="s">
        <v>1285</v>
      </c>
      <c r="S50" s="51" t="s">
        <v>1283</v>
      </c>
      <c r="T50" s="51" t="s">
        <v>1286</v>
      </c>
      <c r="U50" s="51" t="s">
        <v>1283</v>
      </c>
      <c r="V50" s="51" t="s">
        <v>1309</v>
      </c>
    </row>
    <row r="51" spans="1:22" s="44" customFormat="1" ht="160.5" customHeight="1" x14ac:dyDescent="0.25">
      <c r="A51" s="49"/>
      <c r="B51" s="38">
        <f t="shared" si="1"/>
        <v>27</v>
      </c>
      <c r="C51" s="38" t="s">
        <v>1241</v>
      </c>
      <c r="D51" s="38" t="s">
        <v>1053</v>
      </c>
      <c r="E51" s="38" t="s">
        <v>720</v>
      </c>
      <c r="F51" s="39" t="s">
        <v>293</v>
      </c>
      <c r="G51" s="39" t="s">
        <v>729</v>
      </c>
      <c r="H51" s="40" t="s">
        <v>722</v>
      </c>
      <c r="I51" s="38" t="s">
        <v>730</v>
      </c>
      <c r="J51" s="42">
        <v>17647058.8235294</v>
      </c>
      <c r="K51" s="42">
        <v>15000000</v>
      </c>
      <c r="L51" s="38" t="s">
        <v>80</v>
      </c>
      <c r="M51" s="38" t="s">
        <v>731</v>
      </c>
      <c r="N51" s="38" t="s">
        <v>62</v>
      </c>
      <c r="O51" s="50" t="s">
        <v>1282</v>
      </c>
      <c r="P51" s="50" t="s">
        <v>1285</v>
      </c>
      <c r="Q51" s="51" t="s">
        <v>1283</v>
      </c>
      <c r="R51" s="51" t="s">
        <v>1286</v>
      </c>
      <c r="S51" s="51" t="s">
        <v>1285</v>
      </c>
      <c r="T51" s="51" t="s">
        <v>1287</v>
      </c>
      <c r="U51" s="51" t="s">
        <v>1285</v>
      </c>
      <c r="V51" s="51" t="s">
        <v>1309</v>
      </c>
    </row>
    <row r="52" spans="1:22" s="44" customFormat="1" ht="160.5" customHeight="1" x14ac:dyDescent="0.25">
      <c r="A52" s="49"/>
      <c r="B52" s="38">
        <f t="shared" si="1"/>
        <v>28</v>
      </c>
      <c r="C52" s="38" t="s">
        <v>1241</v>
      </c>
      <c r="D52" s="38" t="s">
        <v>1053</v>
      </c>
      <c r="E52" s="38" t="s">
        <v>18</v>
      </c>
      <c r="F52" s="39" t="s">
        <v>294</v>
      </c>
      <c r="G52" s="39" t="s">
        <v>732</v>
      </c>
      <c r="H52" s="40" t="s">
        <v>733</v>
      </c>
      <c r="I52" s="38" t="s">
        <v>265</v>
      </c>
      <c r="J52" s="42">
        <v>129255931</v>
      </c>
      <c r="K52" s="42">
        <v>109867541</v>
      </c>
      <c r="L52" s="38" t="s">
        <v>80</v>
      </c>
      <c r="M52" s="38" t="s">
        <v>678</v>
      </c>
      <c r="N52" s="40" t="s">
        <v>62</v>
      </c>
      <c r="O52" s="50" t="s">
        <v>1281</v>
      </c>
      <c r="P52" s="51" t="s">
        <v>1283</v>
      </c>
      <c r="Q52" s="51" t="s">
        <v>1281</v>
      </c>
      <c r="R52" s="51" t="s">
        <v>1285</v>
      </c>
      <c r="S52" s="51" t="s">
        <v>1282</v>
      </c>
      <c r="T52" s="51" t="s">
        <v>1286</v>
      </c>
      <c r="U52" s="51" t="s">
        <v>1283</v>
      </c>
      <c r="V52" s="51" t="s">
        <v>1309</v>
      </c>
    </row>
    <row r="53" spans="1:22" s="44" customFormat="1" ht="160.5" customHeight="1" x14ac:dyDescent="0.25">
      <c r="A53" s="49"/>
      <c r="B53" s="38">
        <f t="shared" si="1"/>
        <v>29</v>
      </c>
      <c r="C53" s="38" t="s">
        <v>1241</v>
      </c>
      <c r="D53" s="38" t="s">
        <v>1053</v>
      </c>
      <c r="E53" s="38" t="s">
        <v>18</v>
      </c>
      <c r="F53" s="39" t="s">
        <v>295</v>
      </c>
      <c r="G53" s="39" t="s">
        <v>732</v>
      </c>
      <c r="H53" s="40" t="s">
        <v>733</v>
      </c>
      <c r="I53" s="38" t="s">
        <v>265</v>
      </c>
      <c r="J53" s="42">
        <v>24218629</v>
      </c>
      <c r="K53" s="42">
        <v>20585835</v>
      </c>
      <c r="L53" s="38" t="s">
        <v>80</v>
      </c>
      <c r="M53" s="38" t="s">
        <v>724</v>
      </c>
      <c r="N53" s="40" t="s">
        <v>63</v>
      </c>
      <c r="O53" s="50" t="s">
        <v>1281</v>
      </c>
      <c r="P53" s="51" t="s">
        <v>1283</v>
      </c>
      <c r="Q53" s="51" t="s">
        <v>1281</v>
      </c>
      <c r="R53" s="51" t="s">
        <v>1285</v>
      </c>
      <c r="S53" s="51" t="s">
        <v>1282</v>
      </c>
      <c r="T53" s="51" t="s">
        <v>1286</v>
      </c>
      <c r="U53" s="51" t="s">
        <v>1283</v>
      </c>
      <c r="V53" s="51" t="s">
        <v>1309</v>
      </c>
    </row>
    <row r="54" spans="1:22" s="44" customFormat="1" ht="160.5" customHeight="1" x14ac:dyDescent="0.25">
      <c r="A54" s="49"/>
      <c r="B54" s="38">
        <f t="shared" si="1"/>
        <v>30</v>
      </c>
      <c r="C54" s="38" t="s">
        <v>1241</v>
      </c>
      <c r="D54" s="38" t="s">
        <v>1053</v>
      </c>
      <c r="E54" s="38" t="s">
        <v>18</v>
      </c>
      <c r="F54" s="39" t="s">
        <v>296</v>
      </c>
      <c r="G54" s="39" t="s">
        <v>734</v>
      </c>
      <c r="H54" s="40" t="s">
        <v>733</v>
      </c>
      <c r="I54" s="38" t="s">
        <v>265</v>
      </c>
      <c r="J54" s="42">
        <v>25835920</v>
      </c>
      <c r="K54" s="42">
        <v>21960532</v>
      </c>
      <c r="L54" s="38" t="s">
        <v>80</v>
      </c>
      <c r="M54" s="38" t="s">
        <v>726</v>
      </c>
      <c r="N54" s="40" t="s">
        <v>63</v>
      </c>
      <c r="O54" s="50" t="s">
        <v>1281</v>
      </c>
      <c r="P54" s="51" t="s">
        <v>1283</v>
      </c>
      <c r="Q54" s="51" t="s">
        <v>1281</v>
      </c>
      <c r="R54" s="51" t="s">
        <v>1285</v>
      </c>
      <c r="S54" s="51" t="s">
        <v>1282</v>
      </c>
      <c r="T54" s="51" t="s">
        <v>1286</v>
      </c>
      <c r="U54" s="51" t="s">
        <v>1283</v>
      </c>
      <c r="V54" s="51" t="s">
        <v>1309</v>
      </c>
    </row>
    <row r="55" spans="1:22" s="44" customFormat="1" ht="160.5" customHeight="1" x14ac:dyDescent="0.25">
      <c r="A55" s="49"/>
      <c r="B55" s="38">
        <f t="shared" si="1"/>
        <v>31</v>
      </c>
      <c r="C55" s="38" t="s">
        <v>1241</v>
      </c>
      <c r="D55" s="38" t="s">
        <v>1053</v>
      </c>
      <c r="E55" s="38" t="s">
        <v>18</v>
      </c>
      <c r="F55" s="39" t="s">
        <v>297</v>
      </c>
      <c r="G55" s="39" t="s">
        <v>735</v>
      </c>
      <c r="H55" s="40" t="s">
        <v>733</v>
      </c>
      <c r="I55" s="38" t="s">
        <v>1003</v>
      </c>
      <c r="J55" s="42">
        <v>21067324</v>
      </c>
      <c r="K55" s="42">
        <v>17907225</v>
      </c>
      <c r="L55" s="38" t="s">
        <v>80</v>
      </c>
      <c r="M55" s="38" t="s">
        <v>728</v>
      </c>
      <c r="N55" s="40" t="s">
        <v>63</v>
      </c>
      <c r="O55" s="50" t="s">
        <v>1281</v>
      </c>
      <c r="P55" s="51" t="s">
        <v>1283</v>
      </c>
      <c r="Q55" s="51" t="s">
        <v>1281</v>
      </c>
      <c r="R55" s="51" t="s">
        <v>1285</v>
      </c>
      <c r="S55" s="51" t="s">
        <v>1282</v>
      </c>
      <c r="T55" s="51" t="s">
        <v>1286</v>
      </c>
      <c r="U55" s="51" t="s">
        <v>1283</v>
      </c>
      <c r="V55" s="51" t="s">
        <v>1309</v>
      </c>
    </row>
    <row r="56" spans="1:22" s="44" customFormat="1" ht="160.5" customHeight="1" x14ac:dyDescent="0.25">
      <c r="A56" s="49"/>
      <c r="B56" s="38">
        <f t="shared" si="1"/>
        <v>32</v>
      </c>
      <c r="C56" s="38" t="s">
        <v>1241</v>
      </c>
      <c r="D56" s="38" t="s">
        <v>1053</v>
      </c>
      <c r="E56" s="38" t="s">
        <v>15</v>
      </c>
      <c r="F56" s="39" t="s">
        <v>298</v>
      </c>
      <c r="G56" s="39" t="s">
        <v>736</v>
      </c>
      <c r="H56" s="40" t="s">
        <v>737</v>
      </c>
      <c r="I56" s="38" t="s">
        <v>265</v>
      </c>
      <c r="J56" s="42">
        <v>178391287</v>
      </c>
      <c r="K56" s="42">
        <v>151632594</v>
      </c>
      <c r="L56" s="38" t="s">
        <v>80</v>
      </c>
      <c r="M56" s="38" t="s">
        <v>738</v>
      </c>
      <c r="N56" s="40" t="s">
        <v>62</v>
      </c>
      <c r="O56" s="50" t="s">
        <v>1281</v>
      </c>
      <c r="P56" s="50" t="s">
        <v>1285</v>
      </c>
      <c r="Q56" s="51" t="s">
        <v>1281</v>
      </c>
      <c r="R56" s="51" t="s">
        <v>1286</v>
      </c>
      <c r="S56" s="51" t="s">
        <v>1282</v>
      </c>
      <c r="T56" s="51" t="s">
        <v>1287</v>
      </c>
      <c r="U56" s="51" t="s">
        <v>1283</v>
      </c>
      <c r="V56" s="51" t="s">
        <v>1309</v>
      </c>
    </row>
    <row r="57" spans="1:22" s="44" customFormat="1" ht="160.5" customHeight="1" x14ac:dyDescent="0.25">
      <c r="A57" s="49"/>
      <c r="B57" s="38">
        <f t="shared" si="1"/>
        <v>33</v>
      </c>
      <c r="C57" s="38" t="s">
        <v>1241</v>
      </c>
      <c r="D57" s="38" t="s">
        <v>1053</v>
      </c>
      <c r="E57" s="38" t="s">
        <v>15</v>
      </c>
      <c r="F57" s="39" t="s">
        <v>300</v>
      </c>
      <c r="G57" s="39" t="s">
        <v>736</v>
      </c>
      <c r="H57" s="40" t="s">
        <v>737</v>
      </c>
      <c r="I57" s="38" t="s">
        <v>1003</v>
      </c>
      <c r="J57" s="42">
        <v>11764706</v>
      </c>
      <c r="K57" s="42">
        <v>10000000</v>
      </c>
      <c r="L57" s="38" t="s">
        <v>80</v>
      </c>
      <c r="M57" s="38" t="s">
        <v>739</v>
      </c>
      <c r="N57" s="40" t="s">
        <v>62</v>
      </c>
      <c r="O57" s="50" t="s">
        <v>1281</v>
      </c>
      <c r="P57" s="51" t="s">
        <v>1283</v>
      </c>
      <c r="Q57" s="51" t="s">
        <v>1281</v>
      </c>
      <c r="R57" s="51" t="s">
        <v>1285</v>
      </c>
      <c r="S57" s="51" t="s">
        <v>1282</v>
      </c>
      <c r="T57" s="51" t="s">
        <v>1286</v>
      </c>
      <c r="U57" s="51" t="s">
        <v>1283</v>
      </c>
      <c r="V57" s="51" t="s">
        <v>1309</v>
      </c>
    </row>
    <row r="58" spans="1:22" s="44" customFormat="1" ht="160.5" customHeight="1" x14ac:dyDescent="0.25">
      <c r="A58" s="49"/>
      <c r="B58" s="38">
        <f t="shared" si="1"/>
        <v>34</v>
      </c>
      <c r="C58" s="38" t="s">
        <v>1241</v>
      </c>
      <c r="D58" s="38" t="s">
        <v>1053</v>
      </c>
      <c r="E58" s="38" t="s">
        <v>15</v>
      </c>
      <c r="F58" s="39" t="s">
        <v>299</v>
      </c>
      <c r="G58" s="39" t="s">
        <v>740</v>
      </c>
      <c r="H58" s="40" t="s">
        <v>737</v>
      </c>
      <c r="I58" s="38" t="s">
        <v>265</v>
      </c>
      <c r="J58" s="42">
        <v>4705882</v>
      </c>
      <c r="K58" s="42">
        <v>4000000</v>
      </c>
      <c r="L58" s="38" t="s">
        <v>80</v>
      </c>
      <c r="M58" s="38" t="s">
        <v>738</v>
      </c>
      <c r="N58" s="38" t="s">
        <v>63</v>
      </c>
      <c r="O58" s="50" t="s">
        <v>1282</v>
      </c>
      <c r="P58" s="50" t="s">
        <v>1285</v>
      </c>
      <c r="Q58" s="51" t="s">
        <v>1283</v>
      </c>
      <c r="R58" s="51" t="s">
        <v>1286</v>
      </c>
      <c r="S58" s="51" t="s">
        <v>1285</v>
      </c>
      <c r="T58" s="51" t="s">
        <v>1287</v>
      </c>
      <c r="U58" s="51" t="s">
        <v>1285</v>
      </c>
      <c r="V58" s="51" t="s">
        <v>1309</v>
      </c>
    </row>
    <row r="59" spans="1:22" s="44" customFormat="1" ht="160.5" customHeight="1" x14ac:dyDescent="0.25">
      <c r="A59" s="49"/>
      <c r="B59" s="38">
        <f t="shared" si="1"/>
        <v>35</v>
      </c>
      <c r="C59" s="38" t="s">
        <v>1241</v>
      </c>
      <c r="D59" s="38" t="s">
        <v>1053</v>
      </c>
      <c r="E59" s="38" t="s">
        <v>15</v>
      </c>
      <c r="F59" s="39" t="s">
        <v>741</v>
      </c>
      <c r="G59" s="39" t="s">
        <v>736</v>
      </c>
      <c r="H59" s="40" t="s">
        <v>737</v>
      </c>
      <c r="I59" s="38" t="s">
        <v>730</v>
      </c>
      <c r="J59" s="42">
        <v>41176470.588235296</v>
      </c>
      <c r="K59" s="42">
        <v>35000000</v>
      </c>
      <c r="L59" s="38" t="s">
        <v>80</v>
      </c>
      <c r="M59" s="38" t="s">
        <v>1316</v>
      </c>
      <c r="N59" s="38" t="s">
        <v>62</v>
      </c>
      <c r="O59" s="50" t="s">
        <v>1282</v>
      </c>
      <c r="P59" s="50" t="s">
        <v>1285</v>
      </c>
      <c r="Q59" s="51" t="s">
        <v>1283</v>
      </c>
      <c r="R59" s="51" t="s">
        <v>1286</v>
      </c>
      <c r="S59" s="51" t="s">
        <v>1285</v>
      </c>
      <c r="T59" s="51" t="s">
        <v>1287</v>
      </c>
      <c r="U59" s="51" t="s">
        <v>1285</v>
      </c>
      <c r="V59" s="51" t="s">
        <v>1309</v>
      </c>
    </row>
    <row r="60" spans="1:22" s="44" customFormat="1" ht="160.5" customHeight="1" x14ac:dyDescent="0.25">
      <c r="A60" s="49"/>
      <c r="B60" s="38">
        <f t="shared" si="1"/>
        <v>36</v>
      </c>
      <c r="C60" s="38" t="s">
        <v>1241</v>
      </c>
      <c r="D60" s="38" t="s">
        <v>1053</v>
      </c>
      <c r="E60" s="38" t="s">
        <v>8</v>
      </c>
      <c r="F60" s="39" t="s">
        <v>301</v>
      </c>
      <c r="G60" s="39" t="s">
        <v>742</v>
      </c>
      <c r="H60" s="40" t="s">
        <v>133</v>
      </c>
      <c r="I60" s="38" t="s">
        <v>265</v>
      </c>
      <c r="J60" s="42">
        <v>10588234</v>
      </c>
      <c r="K60" s="42">
        <v>5823529</v>
      </c>
      <c r="L60" s="38" t="s">
        <v>80</v>
      </c>
      <c r="M60" s="38" t="s">
        <v>743</v>
      </c>
      <c r="N60" s="38" t="s">
        <v>63</v>
      </c>
      <c r="O60" s="50" t="s">
        <v>1281</v>
      </c>
      <c r="P60" s="51" t="s">
        <v>1283</v>
      </c>
      <c r="Q60" s="51" t="s">
        <v>1282</v>
      </c>
      <c r="R60" s="51" t="s">
        <v>1285</v>
      </c>
      <c r="S60" s="51" t="s">
        <v>1283</v>
      </c>
      <c r="T60" s="51" t="s">
        <v>1286</v>
      </c>
      <c r="U60" s="51" t="s">
        <v>1283</v>
      </c>
      <c r="V60" s="51" t="s">
        <v>1309</v>
      </c>
    </row>
    <row r="61" spans="1:22" s="44" customFormat="1" ht="160.5" customHeight="1" x14ac:dyDescent="0.25">
      <c r="A61" s="49"/>
      <c r="B61" s="38">
        <f t="shared" si="1"/>
        <v>37</v>
      </c>
      <c r="C61" s="38" t="s">
        <v>1241</v>
      </c>
      <c r="D61" s="38" t="s">
        <v>1053</v>
      </c>
      <c r="E61" s="38" t="s">
        <v>8</v>
      </c>
      <c r="F61" s="39" t="s">
        <v>302</v>
      </c>
      <c r="G61" s="39" t="s">
        <v>742</v>
      </c>
      <c r="H61" s="40" t="s">
        <v>133</v>
      </c>
      <c r="I61" s="38" t="s">
        <v>1003</v>
      </c>
      <c r="J61" s="42">
        <v>1176471</v>
      </c>
      <c r="K61" s="42">
        <v>647059</v>
      </c>
      <c r="L61" s="38" t="s">
        <v>80</v>
      </c>
      <c r="M61" s="38" t="s">
        <v>744</v>
      </c>
      <c r="N61" s="38" t="s">
        <v>63</v>
      </c>
      <c r="O61" s="50" t="s">
        <v>1281</v>
      </c>
      <c r="P61" s="51" t="s">
        <v>1283</v>
      </c>
      <c r="Q61" s="51" t="s">
        <v>1282</v>
      </c>
      <c r="R61" s="51" t="s">
        <v>1285</v>
      </c>
      <c r="S61" s="51" t="s">
        <v>1283</v>
      </c>
      <c r="T61" s="51" t="s">
        <v>1286</v>
      </c>
      <c r="U61" s="51" t="s">
        <v>1283</v>
      </c>
      <c r="V61" s="51" t="s">
        <v>1309</v>
      </c>
    </row>
    <row r="62" spans="1:22" s="44" customFormat="1" ht="160.5" customHeight="1" x14ac:dyDescent="0.25">
      <c r="A62" s="49"/>
      <c r="B62" s="38">
        <f t="shared" si="1"/>
        <v>38</v>
      </c>
      <c r="C62" s="38" t="s">
        <v>1241</v>
      </c>
      <c r="D62" s="38" t="s">
        <v>1053</v>
      </c>
      <c r="E62" s="38" t="s">
        <v>8</v>
      </c>
      <c r="F62" s="39" t="s">
        <v>303</v>
      </c>
      <c r="G62" s="39" t="s">
        <v>742</v>
      </c>
      <c r="H62" s="40" t="s">
        <v>133</v>
      </c>
      <c r="I62" s="38" t="s">
        <v>265</v>
      </c>
      <c r="J62" s="42">
        <v>22320239</v>
      </c>
      <c r="K62" s="42">
        <v>12276132</v>
      </c>
      <c r="L62" s="38" t="s">
        <v>80</v>
      </c>
      <c r="M62" s="38" t="s">
        <v>743</v>
      </c>
      <c r="N62" s="38" t="s">
        <v>63</v>
      </c>
      <c r="O62" s="50" t="s">
        <v>1282</v>
      </c>
      <c r="P62" s="50" t="s">
        <v>1285</v>
      </c>
      <c r="Q62" s="51" t="s">
        <v>1282</v>
      </c>
      <c r="R62" s="51" t="s">
        <v>1286</v>
      </c>
      <c r="S62" s="51" t="s">
        <v>1283</v>
      </c>
      <c r="T62" s="51" t="s">
        <v>1287</v>
      </c>
      <c r="U62" s="51" t="s">
        <v>1285</v>
      </c>
      <c r="V62" s="51" t="s">
        <v>1309</v>
      </c>
    </row>
    <row r="63" spans="1:22" s="44" customFormat="1" ht="160.5" customHeight="1" x14ac:dyDescent="0.25">
      <c r="A63" s="49"/>
      <c r="B63" s="38">
        <f t="shared" si="1"/>
        <v>39</v>
      </c>
      <c r="C63" s="38" t="s">
        <v>1241</v>
      </c>
      <c r="D63" s="38" t="s">
        <v>1053</v>
      </c>
      <c r="E63" s="38" t="s">
        <v>8</v>
      </c>
      <c r="F63" s="39" t="s">
        <v>304</v>
      </c>
      <c r="G63" s="39" t="s">
        <v>742</v>
      </c>
      <c r="H63" s="40" t="s">
        <v>133</v>
      </c>
      <c r="I63" s="38" t="s">
        <v>1003</v>
      </c>
      <c r="J63" s="42">
        <v>2480027</v>
      </c>
      <c r="K63" s="42">
        <v>1364015</v>
      </c>
      <c r="L63" s="38" t="s">
        <v>80</v>
      </c>
      <c r="M63" s="38" t="s">
        <v>744</v>
      </c>
      <c r="N63" s="38" t="s">
        <v>63</v>
      </c>
      <c r="O63" s="50" t="s">
        <v>1282</v>
      </c>
      <c r="P63" s="50" t="s">
        <v>1285</v>
      </c>
      <c r="Q63" s="51" t="s">
        <v>1282</v>
      </c>
      <c r="R63" s="51" t="s">
        <v>1286</v>
      </c>
      <c r="S63" s="51" t="s">
        <v>1283</v>
      </c>
      <c r="T63" s="51" t="s">
        <v>1287</v>
      </c>
      <c r="U63" s="51" t="s">
        <v>1285</v>
      </c>
      <c r="V63" s="51" t="s">
        <v>1309</v>
      </c>
    </row>
    <row r="64" spans="1:22" s="44" customFormat="1" ht="160.5" customHeight="1" x14ac:dyDescent="0.25">
      <c r="A64" s="49"/>
      <c r="B64" s="38">
        <f t="shared" si="1"/>
        <v>40</v>
      </c>
      <c r="C64" s="38" t="s">
        <v>1241</v>
      </c>
      <c r="D64" s="38" t="s">
        <v>1053</v>
      </c>
      <c r="E64" s="38" t="s">
        <v>8</v>
      </c>
      <c r="F64" s="39" t="s">
        <v>305</v>
      </c>
      <c r="G64" s="39" t="s">
        <v>742</v>
      </c>
      <c r="H64" s="40" t="s">
        <v>133</v>
      </c>
      <c r="I64" s="38" t="s">
        <v>265</v>
      </c>
      <c r="J64" s="42">
        <v>21417484</v>
      </c>
      <c r="K64" s="42">
        <v>11779617</v>
      </c>
      <c r="L64" s="38" t="s">
        <v>80</v>
      </c>
      <c r="M64" s="38" t="s">
        <v>743</v>
      </c>
      <c r="N64" s="38" t="s">
        <v>63</v>
      </c>
      <c r="O64" s="50" t="s">
        <v>1282</v>
      </c>
      <c r="P64" s="50" t="s">
        <v>1285</v>
      </c>
      <c r="Q64" s="51" t="s">
        <v>1282</v>
      </c>
      <c r="R64" s="51" t="s">
        <v>1286</v>
      </c>
      <c r="S64" s="51" t="s">
        <v>1283</v>
      </c>
      <c r="T64" s="51" t="s">
        <v>1287</v>
      </c>
      <c r="U64" s="51" t="s">
        <v>1285</v>
      </c>
      <c r="V64" s="51" t="s">
        <v>1309</v>
      </c>
    </row>
    <row r="65" spans="1:22" s="44" customFormat="1" ht="160.5" customHeight="1" x14ac:dyDescent="0.25">
      <c r="A65" s="49"/>
      <c r="B65" s="38">
        <f t="shared" si="1"/>
        <v>41</v>
      </c>
      <c r="C65" s="38" t="s">
        <v>1241</v>
      </c>
      <c r="D65" s="38" t="s">
        <v>1053</v>
      </c>
      <c r="E65" s="38" t="s">
        <v>8</v>
      </c>
      <c r="F65" s="39" t="s">
        <v>306</v>
      </c>
      <c r="G65" s="39" t="s">
        <v>742</v>
      </c>
      <c r="H65" s="40" t="s">
        <v>133</v>
      </c>
      <c r="I65" s="38" t="s">
        <v>1003</v>
      </c>
      <c r="J65" s="42">
        <v>2379720</v>
      </c>
      <c r="K65" s="42">
        <v>1308846</v>
      </c>
      <c r="L65" s="38" t="s">
        <v>80</v>
      </c>
      <c r="M65" s="38" t="s">
        <v>744</v>
      </c>
      <c r="N65" s="38" t="s">
        <v>63</v>
      </c>
      <c r="O65" s="50" t="s">
        <v>1282</v>
      </c>
      <c r="P65" s="50" t="s">
        <v>1285</v>
      </c>
      <c r="Q65" s="51" t="s">
        <v>1282</v>
      </c>
      <c r="R65" s="51" t="s">
        <v>1286</v>
      </c>
      <c r="S65" s="51" t="s">
        <v>1283</v>
      </c>
      <c r="T65" s="51" t="s">
        <v>1287</v>
      </c>
      <c r="U65" s="51" t="s">
        <v>1285</v>
      </c>
      <c r="V65" s="51" t="s">
        <v>1309</v>
      </c>
    </row>
    <row r="66" spans="1:22" s="44" customFormat="1" ht="160.5" customHeight="1" x14ac:dyDescent="0.25">
      <c r="A66" s="49"/>
      <c r="B66" s="38">
        <f t="shared" si="1"/>
        <v>42</v>
      </c>
      <c r="C66" s="38" t="s">
        <v>1241</v>
      </c>
      <c r="D66" s="38" t="s">
        <v>1053</v>
      </c>
      <c r="E66" s="38" t="s">
        <v>8</v>
      </c>
      <c r="F66" s="39" t="s">
        <v>307</v>
      </c>
      <c r="G66" s="39" t="s">
        <v>742</v>
      </c>
      <c r="H66" s="40" t="s">
        <v>133</v>
      </c>
      <c r="I66" s="38" t="s">
        <v>265</v>
      </c>
      <c r="J66" s="42">
        <v>20000000</v>
      </c>
      <c r="K66" s="42">
        <v>11000000</v>
      </c>
      <c r="L66" s="38" t="s">
        <v>80</v>
      </c>
      <c r="M66" s="38" t="s">
        <v>745</v>
      </c>
      <c r="N66" s="38" t="s">
        <v>63</v>
      </c>
      <c r="O66" s="50" t="s">
        <v>1281</v>
      </c>
      <c r="P66" s="51" t="s">
        <v>1283</v>
      </c>
      <c r="Q66" s="51" t="s">
        <v>1282</v>
      </c>
      <c r="R66" s="51" t="s">
        <v>1285</v>
      </c>
      <c r="S66" s="51" t="s">
        <v>1283</v>
      </c>
      <c r="T66" s="51" t="s">
        <v>1286</v>
      </c>
      <c r="U66" s="51" t="s">
        <v>1283</v>
      </c>
      <c r="V66" s="51" t="s">
        <v>1309</v>
      </c>
    </row>
    <row r="67" spans="1:22" s="44" customFormat="1" ht="160.5" customHeight="1" x14ac:dyDescent="0.25">
      <c r="A67" s="49"/>
      <c r="B67" s="38">
        <f t="shared" si="1"/>
        <v>43</v>
      </c>
      <c r="C67" s="38" t="s">
        <v>1241</v>
      </c>
      <c r="D67" s="38" t="s">
        <v>1053</v>
      </c>
      <c r="E67" s="38" t="s">
        <v>8</v>
      </c>
      <c r="F67" s="39" t="s">
        <v>308</v>
      </c>
      <c r="G67" s="39" t="s">
        <v>746</v>
      </c>
      <c r="H67" s="40" t="s">
        <v>747</v>
      </c>
      <c r="I67" s="38" t="s">
        <v>265</v>
      </c>
      <c r="J67" s="42">
        <v>3636363</v>
      </c>
      <c r="K67" s="42">
        <v>2000000</v>
      </c>
      <c r="L67" s="38" t="s">
        <v>80</v>
      </c>
      <c r="M67" s="38" t="s">
        <v>309</v>
      </c>
      <c r="N67" s="38" t="s">
        <v>62</v>
      </c>
      <c r="O67" s="50" t="s">
        <v>1282</v>
      </c>
      <c r="P67" s="50" t="s">
        <v>1285</v>
      </c>
      <c r="Q67" s="51" t="s">
        <v>1282</v>
      </c>
      <c r="R67" s="51" t="s">
        <v>1286</v>
      </c>
      <c r="S67" s="51" t="s">
        <v>1283</v>
      </c>
      <c r="T67" s="51" t="s">
        <v>1287</v>
      </c>
      <c r="U67" s="51" t="s">
        <v>1285</v>
      </c>
      <c r="V67" s="51" t="s">
        <v>1309</v>
      </c>
    </row>
    <row r="68" spans="1:22" s="44" customFormat="1" ht="160.5" customHeight="1" x14ac:dyDescent="0.25">
      <c r="A68" s="49"/>
      <c r="B68" s="38">
        <f t="shared" si="1"/>
        <v>44</v>
      </c>
      <c r="C68" s="38" t="s">
        <v>1241</v>
      </c>
      <c r="D68" s="38" t="s">
        <v>1053</v>
      </c>
      <c r="E68" s="38" t="s">
        <v>8</v>
      </c>
      <c r="F68" s="39" t="s">
        <v>748</v>
      </c>
      <c r="G68" s="39" t="s">
        <v>746</v>
      </c>
      <c r="H68" s="40" t="s">
        <v>747</v>
      </c>
      <c r="I68" s="38" t="s">
        <v>1003</v>
      </c>
      <c r="J68" s="42">
        <v>5000000</v>
      </c>
      <c r="K68" s="42">
        <v>2750000</v>
      </c>
      <c r="L68" s="38" t="s">
        <v>80</v>
      </c>
      <c r="M68" s="38" t="s">
        <v>749</v>
      </c>
      <c r="N68" s="38" t="s">
        <v>63</v>
      </c>
      <c r="O68" s="50" t="s">
        <v>1282</v>
      </c>
      <c r="P68" s="50" t="s">
        <v>1285</v>
      </c>
      <c r="Q68" s="51" t="s">
        <v>1282</v>
      </c>
      <c r="R68" s="51" t="s">
        <v>1286</v>
      </c>
      <c r="S68" s="51" t="s">
        <v>1283</v>
      </c>
      <c r="T68" s="51" t="s">
        <v>1287</v>
      </c>
      <c r="U68" s="51" t="s">
        <v>1285</v>
      </c>
      <c r="V68" s="51" t="s">
        <v>1309</v>
      </c>
    </row>
    <row r="69" spans="1:22" s="44" customFormat="1" ht="160.5" customHeight="1" x14ac:dyDescent="0.25">
      <c r="A69" s="49"/>
      <c r="B69" s="38">
        <f t="shared" si="1"/>
        <v>45</v>
      </c>
      <c r="C69" s="38" t="s">
        <v>1241</v>
      </c>
      <c r="D69" s="38" t="s">
        <v>1053</v>
      </c>
      <c r="E69" s="38" t="s">
        <v>73</v>
      </c>
      <c r="F69" s="39" t="s">
        <v>750</v>
      </c>
      <c r="G69" s="39" t="s">
        <v>751</v>
      </c>
      <c r="H69" s="40" t="s">
        <v>752</v>
      </c>
      <c r="I69" s="38" t="s">
        <v>265</v>
      </c>
      <c r="J69" s="42">
        <v>53359029.5</v>
      </c>
      <c r="K69" s="42">
        <v>45355175.599999994</v>
      </c>
      <c r="L69" s="38" t="s">
        <v>80</v>
      </c>
      <c r="M69" s="38" t="s">
        <v>678</v>
      </c>
      <c r="N69" s="38" t="s">
        <v>62</v>
      </c>
      <c r="O69" s="50" t="s">
        <v>1281</v>
      </c>
      <c r="P69" s="51" t="s">
        <v>1283</v>
      </c>
      <c r="Q69" s="51" t="s">
        <v>1282</v>
      </c>
      <c r="R69" s="51" t="s">
        <v>1285</v>
      </c>
      <c r="S69" s="51" t="s">
        <v>1283</v>
      </c>
      <c r="T69" s="51" t="s">
        <v>1286</v>
      </c>
      <c r="U69" s="51" t="s">
        <v>1283</v>
      </c>
      <c r="V69" s="51" t="s">
        <v>1309</v>
      </c>
    </row>
    <row r="70" spans="1:22" s="44" customFormat="1" ht="160.5" customHeight="1" x14ac:dyDescent="0.25">
      <c r="A70" s="49"/>
      <c r="B70" s="38">
        <f t="shared" si="1"/>
        <v>46</v>
      </c>
      <c r="C70" s="38" t="s">
        <v>1241</v>
      </c>
      <c r="D70" s="38" t="s">
        <v>1053</v>
      </c>
      <c r="E70" s="38" t="s">
        <v>73</v>
      </c>
      <c r="F70" s="39" t="s">
        <v>753</v>
      </c>
      <c r="G70" s="39" t="s">
        <v>751</v>
      </c>
      <c r="H70" s="40" t="s">
        <v>752</v>
      </c>
      <c r="I70" s="38" t="s">
        <v>265</v>
      </c>
      <c r="J70" s="42">
        <v>9997858.5</v>
      </c>
      <c r="K70" s="42">
        <v>8498179.9000000004</v>
      </c>
      <c r="L70" s="38" t="s">
        <v>80</v>
      </c>
      <c r="M70" s="38" t="s">
        <v>724</v>
      </c>
      <c r="N70" s="38" t="s">
        <v>62</v>
      </c>
      <c r="O70" s="50" t="s">
        <v>1281</v>
      </c>
      <c r="P70" s="51" t="s">
        <v>1283</v>
      </c>
      <c r="Q70" s="51" t="s">
        <v>1282</v>
      </c>
      <c r="R70" s="51" t="s">
        <v>1285</v>
      </c>
      <c r="S70" s="51" t="s">
        <v>1283</v>
      </c>
      <c r="T70" s="51" t="s">
        <v>1286</v>
      </c>
      <c r="U70" s="51" t="s">
        <v>1283</v>
      </c>
      <c r="V70" s="51" t="s">
        <v>1309</v>
      </c>
    </row>
    <row r="71" spans="1:22" s="44" customFormat="1" ht="160.5" customHeight="1" x14ac:dyDescent="0.25">
      <c r="A71" s="49"/>
      <c r="B71" s="38">
        <f t="shared" si="1"/>
        <v>47</v>
      </c>
      <c r="C71" s="38" t="s">
        <v>1241</v>
      </c>
      <c r="D71" s="38" t="s">
        <v>1053</v>
      </c>
      <c r="E71" s="38" t="s">
        <v>73</v>
      </c>
      <c r="F71" s="39" t="s">
        <v>754</v>
      </c>
      <c r="G71" s="39" t="s">
        <v>755</v>
      </c>
      <c r="H71" s="40" t="s">
        <v>752</v>
      </c>
      <c r="I71" s="38" t="s">
        <v>265</v>
      </c>
      <c r="J71" s="42">
        <v>10665504.5</v>
      </c>
      <c r="K71" s="42">
        <v>9065678.2999999989</v>
      </c>
      <c r="L71" s="38" t="s">
        <v>80</v>
      </c>
      <c r="M71" s="38" t="s">
        <v>726</v>
      </c>
      <c r="N71" s="38" t="s">
        <v>63</v>
      </c>
      <c r="O71" s="50" t="s">
        <v>1281</v>
      </c>
      <c r="P71" s="51" t="s">
        <v>1283</v>
      </c>
      <c r="Q71" s="51" t="s">
        <v>1282</v>
      </c>
      <c r="R71" s="51" t="s">
        <v>1285</v>
      </c>
      <c r="S71" s="51" t="s">
        <v>1283</v>
      </c>
      <c r="T71" s="51" t="s">
        <v>1286</v>
      </c>
      <c r="U71" s="51" t="s">
        <v>1283</v>
      </c>
      <c r="V71" s="51" t="s">
        <v>1309</v>
      </c>
    </row>
    <row r="72" spans="1:22" s="44" customFormat="1" ht="160.5" customHeight="1" x14ac:dyDescent="0.25">
      <c r="A72" s="49"/>
      <c r="B72" s="38">
        <f t="shared" si="1"/>
        <v>48</v>
      </c>
      <c r="C72" s="38" t="s">
        <v>1241</v>
      </c>
      <c r="D72" s="38" t="s">
        <v>1053</v>
      </c>
      <c r="E72" s="38" t="s">
        <v>73</v>
      </c>
      <c r="F72" s="39" t="s">
        <v>756</v>
      </c>
      <c r="G72" s="39" t="s">
        <v>757</v>
      </c>
      <c r="H72" s="40" t="s">
        <v>752</v>
      </c>
      <c r="I72" s="38" t="s">
        <v>1003</v>
      </c>
      <c r="J72" s="42">
        <v>8696947</v>
      </c>
      <c r="K72" s="42">
        <v>7392404.5999999996</v>
      </c>
      <c r="L72" s="38" t="s">
        <v>80</v>
      </c>
      <c r="M72" s="38" t="s">
        <v>749</v>
      </c>
      <c r="N72" s="38" t="s">
        <v>63</v>
      </c>
      <c r="O72" s="50" t="s">
        <v>1281</v>
      </c>
      <c r="P72" s="51" t="s">
        <v>1283</v>
      </c>
      <c r="Q72" s="51" t="s">
        <v>1282</v>
      </c>
      <c r="R72" s="51" t="s">
        <v>1285</v>
      </c>
      <c r="S72" s="51" t="s">
        <v>1283</v>
      </c>
      <c r="T72" s="51" t="s">
        <v>1286</v>
      </c>
      <c r="U72" s="51" t="s">
        <v>1283</v>
      </c>
      <c r="V72" s="51" t="s">
        <v>1309</v>
      </c>
    </row>
    <row r="73" spans="1:22" s="44" customFormat="1" ht="160.5" customHeight="1" x14ac:dyDescent="0.25">
      <c r="A73" s="49"/>
      <c r="B73" s="38">
        <f t="shared" si="1"/>
        <v>49</v>
      </c>
      <c r="C73" s="38" t="s">
        <v>1241</v>
      </c>
      <c r="D73" s="38" t="s">
        <v>1053</v>
      </c>
      <c r="E73" s="38" t="s">
        <v>19</v>
      </c>
      <c r="F73" s="39" t="s">
        <v>758</v>
      </c>
      <c r="G73" s="39" t="s">
        <v>751</v>
      </c>
      <c r="H73" s="40" t="s">
        <v>752</v>
      </c>
      <c r="I73" s="38" t="s">
        <v>265</v>
      </c>
      <c r="J73" s="42">
        <v>22868155.5</v>
      </c>
      <c r="K73" s="42">
        <v>19437932.399999999</v>
      </c>
      <c r="L73" s="38" t="s">
        <v>80</v>
      </c>
      <c r="M73" s="38" t="s">
        <v>678</v>
      </c>
      <c r="N73" s="38" t="s">
        <v>62</v>
      </c>
      <c r="O73" s="50" t="s">
        <v>1281</v>
      </c>
      <c r="P73" s="51" t="s">
        <v>1283</v>
      </c>
      <c r="Q73" s="51" t="s">
        <v>1282</v>
      </c>
      <c r="R73" s="51" t="s">
        <v>1285</v>
      </c>
      <c r="S73" s="51" t="s">
        <v>1283</v>
      </c>
      <c r="T73" s="51" t="s">
        <v>1286</v>
      </c>
      <c r="U73" s="51" t="s">
        <v>1283</v>
      </c>
      <c r="V73" s="51" t="s">
        <v>1309</v>
      </c>
    </row>
    <row r="74" spans="1:22" s="44" customFormat="1" ht="160.5" customHeight="1" x14ac:dyDescent="0.25">
      <c r="A74" s="49"/>
      <c r="B74" s="38">
        <f t="shared" si="1"/>
        <v>50</v>
      </c>
      <c r="C74" s="38" t="s">
        <v>1241</v>
      </c>
      <c r="D74" s="38" t="s">
        <v>1053</v>
      </c>
      <c r="E74" s="38" t="s">
        <v>19</v>
      </c>
      <c r="F74" s="39" t="s">
        <v>759</v>
      </c>
      <c r="G74" s="39" t="s">
        <v>751</v>
      </c>
      <c r="H74" s="40" t="s">
        <v>752</v>
      </c>
      <c r="I74" s="38" t="s">
        <v>265</v>
      </c>
      <c r="J74" s="42">
        <v>4284796.5</v>
      </c>
      <c r="K74" s="42">
        <v>3642077.1</v>
      </c>
      <c r="L74" s="38" t="s">
        <v>80</v>
      </c>
      <c r="M74" s="38" t="s">
        <v>724</v>
      </c>
      <c r="N74" s="38" t="s">
        <v>62</v>
      </c>
      <c r="O74" s="50" t="s">
        <v>1281</v>
      </c>
      <c r="P74" s="51" t="s">
        <v>1283</v>
      </c>
      <c r="Q74" s="51" t="s">
        <v>1282</v>
      </c>
      <c r="R74" s="51" t="s">
        <v>1285</v>
      </c>
      <c r="S74" s="51" t="s">
        <v>1283</v>
      </c>
      <c r="T74" s="51" t="s">
        <v>1286</v>
      </c>
      <c r="U74" s="51" t="s">
        <v>1283</v>
      </c>
      <c r="V74" s="51" t="s">
        <v>1309</v>
      </c>
    </row>
    <row r="75" spans="1:22" s="44" customFormat="1" ht="160.5" customHeight="1" x14ac:dyDescent="0.25">
      <c r="A75" s="49"/>
      <c r="B75" s="38">
        <f t="shared" si="1"/>
        <v>51</v>
      </c>
      <c r="C75" s="38" t="s">
        <v>1241</v>
      </c>
      <c r="D75" s="38" t="s">
        <v>1053</v>
      </c>
      <c r="E75" s="38" t="s">
        <v>19</v>
      </c>
      <c r="F75" s="39" t="s">
        <v>760</v>
      </c>
      <c r="G75" s="39" t="s">
        <v>755</v>
      </c>
      <c r="H75" s="40" t="s">
        <v>752</v>
      </c>
      <c r="I75" s="38" t="s">
        <v>265</v>
      </c>
      <c r="J75" s="42">
        <v>4570930.5</v>
      </c>
      <c r="K75" s="42">
        <v>3885290.6999999997</v>
      </c>
      <c r="L75" s="38" t="s">
        <v>80</v>
      </c>
      <c r="M75" s="38" t="s">
        <v>726</v>
      </c>
      <c r="N75" s="38" t="s">
        <v>63</v>
      </c>
      <c r="O75" s="50" t="s">
        <v>1281</v>
      </c>
      <c r="P75" s="51" t="s">
        <v>1283</v>
      </c>
      <c r="Q75" s="51" t="s">
        <v>1282</v>
      </c>
      <c r="R75" s="51" t="s">
        <v>1285</v>
      </c>
      <c r="S75" s="51" t="s">
        <v>1283</v>
      </c>
      <c r="T75" s="51" t="s">
        <v>1286</v>
      </c>
      <c r="U75" s="51" t="s">
        <v>1283</v>
      </c>
      <c r="V75" s="51" t="s">
        <v>1309</v>
      </c>
    </row>
    <row r="76" spans="1:22" s="44" customFormat="1" ht="160.5" customHeight="1" x14ac:dyDescent="0.25">
      <c r="A76" s="49"/>
      <c r="B76" s="38">
        <f t="shared" si="1"/>
        <v>52</v>
      </c>
      <c r="C76" s="38" t="s">
        <v>1241</v>
      </c>
      <c r="D76" s="38" t="s">
        <v>1053</v>
      </c>
      <c r="E76" s="38" t="s">
        <v>19</v>
      </c>
      <c r="F76" s="39" t="s">
        <v>761</v>
      </c>
      <c r="G76" s="39" t="s">
        <v>757</v>
      </c>
      <c r="H76" s="40" t="s">
        <v>752</v>
      </c>
      <c r="I76" s="38" t="s">
        <v>1003</v>
      </c>
      <c r="J76" s="42">
        <v>3727263</v>
      </c>
      <c r="K76" s="42">
        <v>3168173.4</v>
      </c>
      <c r="L76" s="38" t="s">
        <v>80</v>
      </c>
      <c r="M76" s="38" t="s">
        <v>749</v>
      </c>
      <c r="N76" s="38" t="s">
        <v>63</v>
      </c>
      <c r="O76" s="50" t="s">
        <v>1281</v>
      </c>
      <c r="P76" s="51" t="s">
        <v>1283</v>
      </c>
      <c r="Q76" s="51" t="s">
        <v>1282</v>
      </c>
      <c r="R76" s="51" t="s">
        <v>1285</v>
      </c>
      <c r="S76" s="51" t="s">
        <v>1283</v>
      </c>
      <c r="T76" s="51" t="s">
        <v>1286</v>
      </c>
      <c r="U76" s="51" t="s">
        <v>1283</v>
      </c>
      <c r="V76" s="51" t="s">
        <v>1309</v>
      </c>
    </row>
    <row r="77" spans="1:22" s="44" customFormat="1" ht="160.5" customHeight="1" x14ac:dyDescent="0.25">
      <c r="A77" s="49"/>
      <c r="B77" s="38">
        <f t="shared" si="1"/>
        <v>53</v>
      </c>
      <c r="C77" s="38" t="s">
        <v>1241</v>
      </c>
      <c r="D77" s="38" t="s">
        <v>1053</v>
      </c>
      <c r="E77" s="38" t="s">
        <v>19</v>
      </c>
      <c r="F77" s="39" t="s">
        <v>762</v>
      </c>
      <c r="G77" s="39" t="s">
        <v>763</v>
      </c>
      <c r="H77" s="40" t="s">
        <v>764</v>
      </c>
      <c r="I77" s="38" t="s">
        <v>265</v>
      </c>
      <c r="J77" s="42">
        <v>17673477.647058822</v>
      </c>
      <c r="K77" s="42">
        <v>15022456</v>
      </c>
      <c r="L77" s="38" t="s">
        <v>80</v>
      </c>
      <c r="M77" s="38" t="s">
        <v>765</v>
      </c>
      <c r="N77" s="38" t="s">
        <v>63</v>
      </c>
      <c r="O77" s="50" t="s">
        <v>1282</v>
      </c>
      <c r="P77" s="50" t="s">
        <v>1285</v>
      </c>
      <c r="Q77" s="51" t="s">
        <v>1282</v>
      </c>
      <c r="R77" s="51" t="s">
        <v>1286</v>
      </c>
      <c r="S77" s="51" t="s">
        <v>1283</v>
      </c>
      <c r="T77" s="51" t="s">
        <v>1287</v>
      </c>
      <c r="U77" s="51" t="s">
        <v>1285</v>
      </c>
      <c r="V77" s="51" t="s">
        <v>1309</v>
      </c>
    </row>
    <row r="78" spans="1:22" s="44" customFormat="1" ht="160.5" customHeight="1" x14ac:dyDescent="0.25">
      <c r="A78" s="49"/>
      <c r="B78" s="38">
        <f t="shared" si="1"/>
        <v>54</v>
      </c>
      <c r="C78" s="38" t="s">
        <v>1241</v>
      </c>
      <c r="D78" s="38" t="s">
        <v>1053</v>
      </c>
      <c r="E78" s="38" t="s">
        <v>19</v>
      </c>
      <c r="F78" s="39" t="s">
        <v>766</v>
      </c>
      <c r="G78" s="39" t="s">
        <v>767</v>
      </c>
      <c r="H78" s="40" t="s">
        <v>764</v>
      </c>
      <c r="I78" s="38" t="s">
        <v>1003</v>
      </c>
      <c r="J78" s="42">
        <v>11764705.882352941</v>
      </c>
      <c r="K78" s="42">
        <v>10000000</v>
      </c>
      <c r="L78" s="38" t="s">
        <v>80</v>
      </c>
      <c r="M78" s="38" t="s">
        <v>768</v>
      </c>
      <c r="N78" s="38" t="s">
        <v>63</v>
      </c>
      <c r="O78" s="50" t="s">
        <v>1282</v>
      </c>
      <c r="P78" s="50" t="s">
        <v>1285</v>
      </c>
      <c r="Q78" s="51" t="s">
        <v>1282</v>
      </c>
      <c r="R78" s="51" t="s">
        <v>1286</v>
      </c>
      <c r="S78" s="51" t="s">
        <v>1283</v>
      </c>
      <c r="T78" s="51" t="s">
        <v>1287</v>
      </c>
      <c r="U78" s="51" t="s">
        <v>1285</v>
      </c>
      <c r="V78" s="51" t="s">
        <v>1309</v>
      </c>
    </row>
    <row r="79" spans="1:22" s="44" customFormat="1" ht="160.5" customHeight="1" x14ac:dyDescent="0.25">
      <c r="A79" s="49"/>
      <c r="B79" s="38">
        <f t="shared" si="1"/>
        <v>55</v>
      </c>
      <c r="C79" s="38" t="s">
        <v>1241</v>
      </c>
      <c r="D79" s="38" t="s">
        <v>1053</v>
      </c>
      <c r="E79" s="38" t="s">
        <v>19</v>
      </c>
      <c r="F79" s="39" t="s">
        <v>769</v>
      </c>
      <c r="G79" s="39" t="s">
        <v>763</v>
      </c>
      <c r="H79" s="40" t="s">
        <v>764</v>
      </c>
      <c r="I79" s="38" t="s">
        <v>265</v>
      </c>
      <c r="J79" s="42">
        <v>17673477.647058822</v>
      </c>
      <c r="K79" s="42">
        <v>15022456</v>
      </c>
      <c r="L79" s="38" t="s">
        <v>80</v>
      </c>
      <c r="M79" s="38" t="s">
        <v>765</v>
      </c>
      <c r="N79" s="38" t="s">
        <v>63</v>
      </c>
      <c r="O79" s="50" t="s">
        <v>1282</v>
      </c>
      <c r="P79" s="50" t="s">
        <v>1285</v>
      </c>
      <c r="Q79" s="51" t="s">
        <v>1282</v>
      </c>
      <c r="R79" s="51" t="s">
        <v>1286</v>
      </c>
      <c r="S79" s="51" t="s">
        <v>1283</v>
      </c>
      <c r="T79" s="51" t="s">
        <v>1287</v>
      </c>
      <c r="U79" s="51" t="s">
        <v>1285</v>
      </c>
      <c r="V79" s="51" t="s">
        <v>1309</v>
      </c>
    </row>
    <row r="80" spans="1:22" s="44" customFormat="1" ht="160.5" customHeight="1" x14ac:dyDescent="0.25">
      <c r="A80" s="49"/>
      <c r="B80" s="38">
        <f t="shared" si="1"/>
        <v>56</v>
      </c>
      <c r="C80" s="38" t="s">
        <v>1241</v>
      </c>
      <c r="D80" s="38" t="s">
        <v>1053</v>
      </c>
      <c r="E80" s="38" t="s">
        <v>19</v>
      </c>
      <c r="F80" s="39" t="s">
        <v>770</v>
      </c>
      <c r="G80" s="39" t="s">
        <v>767</v>
      </c>
      <c r="H80" s="40" t="s">
        <v>764</v>
      </c>
      <c r="I80" s="38" t="s">
        <v>1003</v>
      </c>
      <c r="J80" s="42">
        <v>11764705.882352941</v>
      </c>
      <c r="K80" s="42">
        <v>10000000</v>
      </c>
      <c r="L80" s="38" t="s">
        <v>80</v>
      </c>
      <c r="M80" s="38" t="s">
        <v>768</v>
      </c>
      <c r="N80" s="38" t="s">
        <v>63</v>
      </c>
      <c r="O80" s="50" t="s">
        <v>1282</v>
      </c>
      <c r="P80" s="50" t="s">
        <v>1285</v>
      </c>
      <c r="Q80" s="51" t="s">
        <v>1282</v>
      </c>
      <c r="R80" s="51" t="s">
        <v>1286</v>
      </c>
      <c r="S80" s="51" t="s">
        <v>1283</v>
      </c>
      <c r="T80" s="51" t="s">
        <v>1287</v>
      </c>
      <c r="U80" s="51" t="s">
        <v>1285</v>
      </c>
      <c r="V80" s="51" t="s">
        <v>1309</v>
      </c>
    </row>
    <row r="81" spans="1:22" s="30" customFormat="1" ht="69.75" x14ac:dyDescent="0.25">
      <c r="A81" s="24"/>
      <c r="B81" s="25">
        <v>56</v>
      </c>
      <c r="C81" s="25" t="s">
        <v>1241</v>
      </c>
      <c r="D81" s="25" t="s">
        <v>1054</v>
      </c>
      <c r="E81" s="25" t="s">
        <v>1345</v>
      </c>
      <c r="F81" s="25"/>
      <c r="G81" s="25"/>
      <c r="H81" s="26"/>
      <c r="I81" s="25"/>
      <c r="J81" s="27">
        <f>SUM(J25:J80)</f>
        <v>1270134131.7058818</v>
      </c>
      <c r="K81" s="27">
        <f>SUM(K25:K80)</f>
        <v>1052914451</v>
      </c>
      <c r="L81" s="25"/>
      <c r="M81" s="25"/>
      <c r="N81" s="26"/>
      <c r="O81" s="28"/>
      <c r="P81" s="29"/>
      <c r="Q81" s="29"/>
      <c r="R81" s="29"/>
      <c r="S81" s="29"/>
      <c r="T81" s="29"/>
      <c r="U81" s="28"/>
      <c r="V81" s="28"/>
    </row>
    <row r="82" spans="1:22" s="52" customFormat="1" ht="160.5" customHeight="1" x14ac:dyDescent="0.25">
      <c r="B82" s="38">
        <v>1</v>
      </c>
      <c r="C82" s="38" t="s">
        <v>1242</v>
      </c>
      <c r="D82" s="38" t="s">
        <v>1055</v>
      </c>
      <c r="E82" s="53" t="s">
        <v>10</v>
      </c>
      <c r="F82" s="53" t="s">
        <v>571</v>
      </c>
      <c r="G82" s="53" t="s">
        <v>572</v>
      </c>
      <c r="H82" s="53" t="s">
        <v>771</v>
      </c>
      <c r="I82" s="53" t="s">
        <v>1278</v>
      </c>
      <c r="J82" s="54">
        <v>30705882.350000001</v>
      </c>
      <c r="K82" s="54">
        <f>J82*85%</f>
        <v>26099999.997500002</v>
      </c>
      <c r="L82" s="53" t="s">
        <v>80</v>
      </c>
      <c r="M82" s="53" t="s">
        <v>151</v>
      </c>
      <c r="N82" s="55" t="s">
        <v>63</v>
      </c>
      <c r="O82" s="50" t="s">
        <v>1282</v>
      </c>
      <c r="P82" s="50" t="s">
        <v>1285</v>
      </c>
      <c r="Q82" s="50" t="s">
        <v>1285</v>
      </c>
      <c r="R82" s="50" t="s">
        <v>1286</v>
      </c>
      <c r="S82" s="50" t="s">
        <v>1286</v>
      </c>
      <c r="T82" s="50" t="s">
        <v>1286</v>
      </c>
      <c r="U82" s="50" t="s">
        <v>1287</v>
      </c>
      <c r="V82" s="51" t="s">
        <v>1309</v>
      </c>
    </row>
    <row r="83" spans="1:22" s="52" customFormat="1" ht="160.5" customHeight="1" x14ac:dyDescent="0.25">
      <c r="B83" s="38">
        <f>B82+1</f>
        <v>2</v>
      </c>
      <c r="C83" s="38" t="s">
        <v>1242</v>
      </c>
      <c r="D83" s="38" t="s">
        <v>1055</v>
      </c>
      <c r="E83" s="53" t="s">
        <v>10</v>
      </c>
      <c r="F83" s="53" t="s">
        <v>573</v>
      </c>
      <c r="G83" s="53" t="s">
        <v>574</v>
      </c>
      <c r="H83" s="53" t="s">
        <v>771</v>
      </c>
      <c r="I83" s="53" t="s">
        <v>1278</v>
      </c>
      <c r="J83" s="54">
        <v>42352941.18</v>
      </c>
      <c r="K83" s="54">
        <f t="shared" ref="K83:K108" si="2">J83*85%</f>
        <v>36000000.002999999</v>
      </c>
      <c r="L83" s="53" t="s">
        <v>80</v>
      </c>
      <c r="M83" s="53" t="s">
        <v>1310</v>
      </c>
      <c r="N83" s="55" t="s">
        <v>63</v>
      </c>
      <c r="O83" s="50" t="s">
        <v>1282</v>
      </c>
      <c r="P83" s="50" t="s">
        <v>1285</v>
      </c>
      <c r="Q83" s="50" t="s">
        <v>1285</v>
      </c>
      <c r="R83" s="50" t="s">
        <v>1286</v>
      </c>
      <c r="S83" s="50" t="s">
        <v>1286</v>
      </c>
      <c r="T83" s="50" t="s">
        <v>1286</v>
      </c>
      <c r="U83" s="50" t="s">
        <v>1287</v>
      </c>
      <c r="V83" s="51" t="s">
        <v>1309</v>
      </c>
    </row>
    <row r="84" spans="1:22" s="52" customFormat="1" ht="160.5" customHeight="1" x14ac:dyDescent="0.25">
      <c r="B84" s="38">
        <f t="shared" ref="B84:B108" si="3">B83+1</f>
        <v>3</v>
      </c>
      <c r="C84" s="38" t="s">
        <v>1242</v>
      </c>
      <c r="D84" s="38" t="s">
        <v>1055</v>
      </c>
      <c r="E84" s="53" t="s">
        <v>10</v>
      </c>
      <c r="F84" s="53" t="s">
        <v>575</v>
      </c>
      <c r="G84" s="53" t="s">
        <v>574</v>
      </c>
      <c r="H84" s="53" t="s">
        <v>771</v>
      </c>
      <c r="I84" s="53" t="s">
        <v>1278</v>
      </c>
      <c r="J84" s="54">
        <v>7058823.54</v>
      </c>
      <c r="K84" s="54">
        <f t="shared" si="2"/>
        <v>6000000.0089999996</v>
      </c>
      <c r="L84" s="53" t="s">
        <v>80</v>
      </c>
      <c r="M84" s="53" t="s">
        <v>1056</v>
      </c>
      <c r="N84" s="55" t="s">
        <v>63</v>
      </c>
      <c r="O84" s="50" t="s">
        <v>1283</v>
      </c>
      <c r="P84" s="50" t="s">
        <v>1285</v>
      </c>
      <c r="Q84" s="50" t="s">
        <v>1286</v>
      </c>
      <c r="R84" s="50" t="s">
        <v>1287</v>
      </c>
      <c r="S84" s="51" t="s">
        <v>1282</v>
      </c>
      <c r="T84" s="50" t="s">
        <v>1286</v>
      </c>
      <c r="U84" s="50" t="s">
        <v>1287</v>
      </c>
      <c r="V84" s="51" t="s">
        <v>1309</v>
      </c>
    </row>
    <row r="85" spans="1:22" s="52" customFormat="1" ht="160.5" customHeight="1" x14ac:dyDescent="0.25">
      <c r="B85" s="38">
        <f t="shared" si="3"/>
        <v>4</v>
      </c>
      <c r="C85" s="38" t="s">
        <v>1242</v>
      </c>
      <c r="D85" s="38" t="s">
        <v>1055</v>
      </c>
      <c r="E85" s="53" t="s">
        <v>11</v>
      </c>
      <c r="F85" s="53" t="s">
        <v>576</v>
      </c>
      <c r="G85" s="53" t="s">
        <v>577</v>
      </c>
      <c r="H85" s="53" t="s">
        <v>772</v>
      </c>
      <c r="I85" s="53" t="s">
        <v>1278</v>
      </c>
      <c r="J85" s="54">
        <v>47058823.609999999</v>
      </c>
      <c r="K85" s="54">
        <f t="shared" si="2"/>
        <v>40000000.068499997</v>
      </c>
      <c r="L85" s="53" t="s">
        <v>80</v>
      </c>
      <c r="M85" s="53" t="s">
        <v>1057</v>
      </c>
      <c r="N85" s="55" t="s">
        <v>62</v>
      </c>
      <c r="O85" s="56" t="s">
        <v>1284</v>
      </c>
      <c r="P85" s="51" t="s">
        <v>1282</v>
      </c>
      <c r="Q85" s="51" t="s">
        <v>1282</v>
      </c>
      <c r="R85" s="51" t="s">
        <v>1283</v>
      </c>
      <c r="S85" s="51" t="s">
        <v>1288</v>
      </c>
      <c r="T85" s="51" t="s">
        <v>1296</v>
      </c>
      <c r="U85" s="51" t="s">
        <v>1296</v>
      </c>
      <c r="V85" s="51" t="s">
        <v>1309</v>
      </c>
    </row>
    <row r="86" spans="1:22" s="52" customFormat="1" ht="160.5" customHeight="1" x14ac:dyDescent="0.25">
      <c r="B86" s="38">
        <f t="shared" si="3"/>
        <v>5</v>
      </c>
      <c r="C86" s="38" t="s">
        <v>1242</v>
      </c>
      <c r="D86" s="38" t="s">
        <v>1055</v>
      </c>
      <c r="E86" s="53" t="s">
        <v>11</v>
      </c>
      <c r="F86" s="53" t="s">
        <v>578</v>
      </c>
      <c r="G86" s="53" t="s">
        <v>579</v>
      </c>
      <c r="H86" s="53" t="s">
        <v>773</v>
      </c>
      <c r="I86" s="53" t="s">
        <v>1278</v>
      </c>
      <c r="J86" s="54">
        <v>46879964.789999999</v>
      </c>
      <c r="K86" s="54">
        <f t="shared" si="2"/>
        <v>39847970.071499996</v>
      </c>
      <c r="L86" s="53" t="s">
        <v>80</v>
      </c>
      <c r="M86" s="53" t="s">
        <v>1317</v>
      </c>
      <c r="N86" s="55" t="s">
        <v>63</v>
      </c>
      <c r="O86" s="57" t="s">
        <v>1284</v>
      </c>
      <c r="P86" s="51" t="s">
        <v>1282</v>
      </c>
      <c r="Q86" s="51" t="s">
        <v>1283</v>
      </c>
      <c r="R86" s="51" t="s">
        <v>1283</v>
      </c>
      <c r="S86" s="51" t="s">
        <v>1285</v>
      </c>
      <c r="T86" s="51" t="s">
        <v>1285</v>
      </c>
      <c r="U86" s="51" t="s">
        <v>1285</v>
      </c>
      <c r="V86" s="51" t="s">
        <v>1309</v>
      </c>
    </row>
    <row r="87" spans="1:22" s="52" customFormat="1" ht="160.5" customHeight="1" x14ac:dyDescent="0.25">
      <c r="B87" s="38">
        <f t="shared" si="3"/>
        <v>6</v>
      </c>
      <c r="C87" s="38" t="s">
        <v>1242</v>
      </c>
      <c r="D87" s="38" t="s">
        <v>1055</v>
      </c>
      <c r="E87" s="53" t="s">
        <v>9</v>
      </c>
      <c r="F87" s="53" t="s">
        <v>580</v>
      </c>
      <c r="G87" s="53" t="s">
        <v>581</v>
      </c>
      <c r="H87" s="53" t="s">
        <v>774</v>
      </c>
      <c r="I87" s="53" t="s">
        <v>1278</v>
      </c>
      <c r="J87" s="54">
        <v>47058823.619999997</v>
      </c>
      <c r="K87" s="54">
        <f t="shared" si="2"/>
        <v>40000000.077</v>
      </c>
      <c r="L87" s="53" t="s">
        <v>80</v>
      </c>
      <c r="M87" s="53" t="s">
        <v>1212</v>
      </c>
      <c r="N87" s="55" t="s">
        <v>63</v>
      </c>
      <c r="O87" s="56" t="s">
        <v>1284</v>
      </c>
      <c r="P87" s="56" t="s">
        <v>1281</v>
      </c>
      <c r="Q87" s="57" t="s">
        <v>1281</v>
      </c>
      <c r="R87" s="57" t="s">
        <v>1282</v>
      </c>
      <c r="S87" s="51" t="s">
        <v>1282</v>
      </c>
      <c r="T87" s="51" t="s">
        <v>1283</v>
      </c>
      <c r="U87" s="51" t="s">
        <v>1283</v>
      </c>
      <c r="V87" s="51" t="s">
        <v>1309</v>
      </c>
    </row>
    <row r="88" spans="1:22" s="52" customFormat="1" ht="160.5" customHeight="1" x14ac:dyDescent="0.25">
      <c r="B88" s="38">
        <f t="shared" si="3"/>
        <v>7</v>
      </c>
      <c r="C88" s="38" t="s">
        <v>1242</v>
      </c>
      <c r="D88" s="38" t="s">
        <v>1055</v>
      </c>
      <c r="E88" s="53" t="s">
        <v>9</v>
      </c>
      <c r="F88" s="53" t="s">
        <v>582</v>
      </c>
      <c r="G88" s="53" t="s">
        <v>583</v>
      </c>
      <c r="H88" s="53" t="s">
        <v>774</v>
      </c>
      <c r="I88" s="53" t="s">
        <v>1278</v>
      </c>
      <c r="J88" s="54">
        <v>144000000.25999999</v>
      </c>
      <c r="K88" s="54">
        <f t="shared" si="2"/>
        <v>122400000.22099999</v>
      </c>
      <c r="L88" s="53" t="s">
        <v>80</v>
      </c>
      <c r="M88" s="53" t="s">
        <v>151</v>
      </c>
      <c r="N88" s="55" t="s">
        <v>63</v>
      </c>
      <c r="O88" s="50" t="s">
        <v>1281</v>
      </c>
      <c r="P88" s="50" t="s">
        <v>1282</v>
      </c>
      <c r="Q88" s="51" t="s">
        <v>1283</v>
      </c>
      <c r="R88" s="51" t="s">
        <v>1285</v>
      </c>
      <c r="S88" s="51" t="s">
        <v>1285</v>
      </c>
      <c r="T88" s="51" t="s">
        <v>1285</v>
      </c>
      <c r="U88" s="51" t="s">
        <v>1285</v>
      </c>
      <c r="V88" s="51" t="s">
        <v>1309</v>
      </c>
    </row>
    <row r="89" spans="1:22" s="52" customFormat="1" ht="160.5" customHeight="1" x14ac:dyDescent="0.25">
      <c r="B89" s="38">
        <f t="shared" si="3"/>
        <v>8</v>
      </c>
      <c r="C89" s="38" t="s">
        <v>1242</v>
      </c>
      <c r="D89" s="38" t="s">
        <v>1055</v>
      </c>
      <c r="E89" s="53" t="s">
        <v>10</v>
      </c>
      <c r="F89" s="53" t="s">
        <v>584</v>
      </c>
      <c r="G89" s="53" t="s">
        <v>585</v>
      </c>
      <c r="H89" s="53" t="s">
        <v>1213</v>
      </c>
      <c r="I89" s="53" t="s">
        <v>1278</v>
      </c>
      <c r="J89" s="54">
        <v>23529411.809999999</v>
      </c>
      <c r="K89" s="54">
        <f t="shared" si="2"/>
        <v>20000000.0385</v>
      </c>
      <c r="L89" s="53" t="s">
        <v>80</v>
      </c>
      <c r="M89" s="53" t="s">
        <v>1058</v>
      </c>
      <c r="N89" s="55" t="s">
        <v>63</v>
      </c>
      <c r="O89" s="50" t="s">
        <v>1283</v>
      </c>
      <c r="P89" s="50" t="s">
        <v>1286</v>
      </c>
      <c r="Q89" s="57" t="s">
        <v>1287</v>
      </c>
      <c r="R89" s="50" t="s">
        <v>1287</v>
      </c>
      <c r="S89" s="51" t="s">
        <v>1288</v>
      </c>
      <c r="T89" s="51" t="s">
        <v>1288</v>
      </c>
      <c r="U89" s="51" t="s">
        <v>1288</v>
      </c>
      <c r="V89" s="51" t="s">
        <v>1309</v>
      </c>
    </row>
    <row r="90" spans="1:22" s="52" customFormat="1" ht="160.5" customHeight="1" x14ac:dyDescent="0.25">
      <c r="B90" s="38">
        <f t="shared" si="3"/>
        <v>9</v>
      </c>
      <c r="C90" s="38" t="s">
        <v>1242</v>
      </c>
      <c r="D90" s="38" t="s">
        <v>1055</v>
      </c>
      <c r="E90" s="53" t="s">
        <v>10</v>
      </c>
      <c r="F90" s="53" t="s">
        <v>586</v>
      </c>
      <c r="G90" s="53" t="s">
        <v>587</v>
      </c>
      <c r="H90" s="53" t="s">
        <v>774</v>
      </c>
      <c r="I90" s="53" t="s">
        <v>1278</v>
      </c>
      <c r="J90" s="54">
        <v>5882352.9500000002</v>
      </c>
      <c r="K90" s="54">
        <f t="shared" si="2"/>
        <v>5000000.0075000003</v>
      </c>
      <c r="L90" s="53" t="s">
        <v>80</v>
      </c>
      <c r="M90" s="53" t="s">
        <v>1059</v>
      </c>
      <c r="N90" s="55" t="s">
        <v>63</v>
      </c>
      <c r="O90" s="50" t="s">
        <v>1283</v>
      </c>
      <c r="P90" s="50" t="s">
        <v>1286</v>
      </c>
      <c r="Q90" s="57" t="s">
        <v>1287</v>
      </c>
      <c r="R90" s="50" t="s">
        <v>1287</v>
      </c>
      <c r="S90" s="51" t="s">
        <v>1288</v>
      </c>
      <c r="T90" s="51" t="s">
        <v>1288</v>
      </c>
      <c r="U90" s="51" t="s">
        <v>1288</v>
      </c>
      <c r="V90" s="51" t="s">
        <v>1309</v>
      </c>
    </row>
    <row r="91" spans="1:22" s="52" customFormat="1" ht="160.5" customHeight="1" x14ac:dyDescent="0.25">
      <c r="B91" s="38">
        <f t="shared" si="3"/>
        <v>10</v>
      </c>
      <c r="C91" s="38" t="s">
        <v>1242</v>
      </c>
      <c r="D91" s="38" t="s">
        <v>1055</v>
      </c>
      <c r="E91" s="53" t="s">
        <v>14</v>
      </c>
      <c r="F91" s="53" t="s">
        <v>588</v>
      </c>
      <c r="G91" s="53" t="s">
        <v>589</v>
      </c>
      <c r="H91" s="53" t="s">
        <v>775</v>
      </c>
      <c r="I91" s="53" t="s">
        <v>1278</v>
      </c>
      <c r="J91" s="54">
        <v>58823529.520000003</v>
      </c>
      <c r="K91" s="54">
        <f t="shared" si="2"/>
        <v>50000000.092</v>
      </c>
      <c r="L91" s="53" t="s">
        <v>80</v>
      </c>
      <c r="M91" s="53" t="s">
        <v>1318</v>
      </c>
      <c r="N91" s="55" t="s">
        <v>63</v>
      </c>
      <c r="O91" s="50" t="s">
        <v>1282</v>
      </c>
      <c r="P91" s="50" t="s">
        <v>1285</v>
      </c>
      <c r="Q91" s="50" t="s">
        <v>1285</v>
      </c>
      <c r="R91" s="50" t="s">
        <v>1286</v>
      </c>
      <c r="S91" s="50" t="s">
        <v>1286</v>
      </c>
      <c r="T91" s="50" t="s">
        <v>1286</v>
      </c>
      <c r="U91" s="50" t="s">
        <v>1287</v>
      </c>
      <c r="V91" s="51" t="s">
        <v>1309</v>
      </c>
    </row>
    <row r="92" spans="1:22" s="52" customFormat="1" ht="160.5" customHeight="1" x14ac:dyDescent="0.25">
      <c r="B92" s="38">
        <f t="shared" si="3"/>
        <v>11</v>
      </c>
      <c r="C92" s="38" t="s">
        <v>1242</v>
      </c>
      <c r="D92" s="38" t="s">
        <v>1055</v>
      </c>
      <c r="E92" s="53" t="s">
        <v>14</v>
      </c>
      <c r="F92" s="53" t="s">
        <v>590</v>
      </c>
      <c r="G92" s="53" t="s">
        <v>589</v>
      </c>
      <c r="H92" s="53" t="s">
        <v>775</v>
      </c>
      <c r="I92" s="53" t="s">
        <v>1278</v>
      </c>
      <c r="J92" s="54">
        <v>87463529.569999993</v>
      </c>
      <c r="K92" s="54">
        <f t="shared" si="2"/>
        <v>74344000.134499997</v>
      </c>
      <c r="L92" s="53" t="s">
        <v>80</v>
      </c>
      <c r="M92" s="53" t="s">
        <v>309</v>
      </c>
      <c r="N92" s="55" t="s">
        <v>62</v>
      </c>
      <c r="O92" s="50" t="s">
        <v>1282</v>
      </c>
      <c r="P92" s="50" t="s">
        <v>1295</v>
      </c>
      <c r="Q92" s="50" t="s">
        <v>1295</v>
      </c>
      <c r="R92" s="50" t="s">
        <v>1289</v>
      </c>
      <c r="S92" s="50" t="s">
        <v>1289</v>
      </c>
      <c r="T92" s="50" t="s">
        <v>1289</v>
      </c>
      <c r="U92" s="50" t="s">
        <v>1289</v>
      </c>
      <c r="V92" s="51" t="s">
        <v>1309</v>
      </c>
    </row>
    <row r="93" spans="1:22" s="52" customFormat="1" ht="160.5" customHeight="1" x14ac:dyDescent="0.25">
      <c r="B93" s="38">
        <f t="shared" si="3"/>
        <v>12</v>
      </c>
      <c r="C93" s="38" t="s">
        <v>1242</v>
      </c>
      <c r="D93" s="38" t="s">
        <v>1055</v>
      </c>
      <c r="E93" s="53" t="s">
        <v>14</v>
      </c>
      <c r="F93" s="53" t="s">
        <v>1214</v>
      </c>
      <c r="G93" s="53" t="s">
        <v>1215</v>
      </c>
      <c r="H93" s="53" t="s">
        <v>775</v>
      </c>
      <c r="I93" s="53" t="s">
        <v>1278</v>
      </c>
      <c r="J93" s="54">
        <v>11764705.9</v>
      </c>
      <c r="K93" s="54">
        <f t="shared" si="2"/>
        <v>10000000.015000001</v>
      </c>
      <c r="L93" s="53" t="s">
        <v>80</v>
      </c>
      <c r="M93" s="53" t="s">
        <v>1311</v>
      </c>
      <c r="N93" s="55" t="s">
        <v>63</v>
      </c>
      <c r="O93" s="50" t="s">
        <v>1282</v>
      </c>
      <c r="P93" s="50" t="s">
        <v>1285</v>
      </c>
      <c r="Q93" s="50" t="s">
        <v>1285</v>
      </c>
      <c r="R93" s="50" t="s">
        <v>1286</v>
      </c>
      <c r="S93" s="50" t="s">
        <v>1286</v>
      </c>
      <c r="T93" s="50" t="s">
        <v>1286</v>
      </c>
      <c r="U93" s="50" t="s">
        <v>1287</v>
      </c>
      <c r="V93" s="50" t="s">
        <v>1309</v>
      </c>
    </row>
    <row r="94" spans="1:22" s="52" customFormat="1" ht="160.5" customHeight="1" x14ac:dyDescent="0.25">
      <c r="B94" s="38">
        <f t="shared" si="3"/>
        <v>13</v>
      </c>
      <c r="C94" s="38" t="s">
        <v>1242</v>
      </c>
      <c r="D94" s="38" t="s">
        <v>1055</v>
      </c>
      <c r="E94" s="53" t="s">
        <v>13</v>
      </c>
      <c r="F94" s="53" t="s">
        <v>591</v>
      </c>
      <c r="G94" s="53" t="s">
        <v>591</v>
      </c>
      <c r="H94" s="53" t="s">
        <v>776</v>
      </c>
      <c r="I94" s="53" t="s">
        <v>1278</v>
      </c>
      <c r="J94" s="54">
        <v>66269411.880000003</v>
      </c>
      <c r="K94" s="54">
        <f t="shared" si="2"/>
        <v>56329000.097999997</v>
      </c>
      <c r="L94" s="53" t="s">
        <v>80</v>
      </c>
      <c r="M94" s="53" t="s">
        <v>309</v>
      </c>
      <c r="N94" s="55" t="s">
        <v>63</v>
      </c>
      <c r="O94" s="50" t="s">
        <v>1282</v>
      </c>
      <c r="P94" s="50" t="s">
        <v>1285</v>
      </c>
      <c r="Q94" s="50" t="s">
        <v>1285</v>
      </c>
      <c r="R94" s="50" t="s">
        <v>1286</v>
      </c>
      <c r="S94" s="50" t="s">
        <v>1286</v>
      </c>
      <c r="T94" s="50" t="s">
        <v>1286</v>
      </c>
      <c r="U94" s="50" t="s">
        <v>1287</v>
      </c>
      <c r="V94" s="51" t="s">
        <v>1309</v>
      </c>
    </row>
    <row r="95" spans="1:22" s="52" customFormat="1" ht="160.5" customHeight="1" x14ac:dyDescent="0.25">
      <c r="B95" s="38">
        <f t="shared" si="3"/>
        <v>14</v>
      </c>
      <c r="C95" s="38" t="s">
        <v>1242</v>
      </c>
      <c r="D95" s="38" t="s">
        <v>1055</v>
      </c>
      <c r="E95" s="53" t="s">
        <v>18</v>
      </c>
      <c r="F95" s="53" t="s">
        <v>592</v>
      </c>
      <c r="G95" s="53" t="s">
        <v>1272</v>
      </c>
      <c r="H95" s="53" t="s">
        <v>777</v>
      </c>
      <c r="I95" s="53" t="s">
        <v>1278</v>
      </c>
      <c r="J95" s="54">
        <v>99335294.299999997</v>
      </c>
      <c r="K95" s="54">
        <f t="shared" si="2"/>
        <v>84435000.155000001</v>
      </c>
      <c r="L95" s="53" t="s">
        <v>80</v>
      </c>
      <c r="M95" s="53" t="s">
        <v>7</v>
      </c>
      <c r="N95" s="55" t="s">
        <v>63</v>
      </c>
      <c r="O95" s="50" t="s">
        <v>1282</v>
      </c>
      <c r="P95" s="50" t="s">
        <v>1283</v>
      </c>
      <c r="Q95" s="50" t="s">
        <v>1285</v>
      </c>
      <c r="R95" s="50" t="s">
        <v>1286</v>
      </c>
      <c r="S95" s="50" t="s">
        <v>1286</v>
      </c>
      <c r="T95" s="50" t="s">
        <v>1286</v>
      </c>
      <c r="U95" s="50" t="s">
        <v>1286</v>
      </c>
      <c r="V95" s="51" t="s">
        <v>1309</v>
      </c>
    </row>
    <row r="96" spans="1:22" s="52" customFormat="1" ht="160.5" customHeight="1" x14ac:dyDescent="0.25">
      <c r="B96" s="38">
        <f t="shared" si="3"/>
        <v>15</v>
      </c>
      <c r="C96" s="38" t="s">
        <v>1242</v>
      </c>
      <c r="D96" s="38" t="s">
        <v>1055</v>
      </c>
      <c r="E96" s="53" t="s">
        <v>18</v>
      </c>
      <c r="F96" s="53" t="s">
        <v>593</v>
      </c>
      <c r="G96" s="53" t="s">
        <v>121</v>
      </c>
      <c r="H96" s="53" t="s">
        <v>777</v>
      </c>
      <c r="I96" s="53" t="s">
        <v>1278</v>
      </c>
      <c r="J96" s="54">
        <v>116657647.27</v>
      </c>
      <c r="K96" s="54">
        <f t="shared" si="2"/>
        <v>99159000.179499999</v>
      </c>
      <c r="L96" s="53" t="s">
        <v>80</v>
      </c>
      <c r="M96" s="53" t="s">
        <v>1216</v>
      </c>
      <c r="N96" s="55" t="s">
        <v>62</v>
      </c>
      <c r="O96" s="50" t="s">
        <v>1282</v>
      </c>
      <c r="P96" s="50" t="s">
        <v>1283</v>
      </c>
      <c r="Q96" s="50" t="s">
        <v>1285</v>
      </c>
      <c r="R96" s="51" t="s">
        <v>1285</v>
      </c>
      <c r="S96" s="50" t="s">
        <v>1286</v>
      </c>
      <c r="T96" s="50" t="s">
        <v>1286</v>
      </c>
      <c r="U96" s="50" t="s">
        <v>1286</v>
      </c>
      <c r="V96" s="51" t="s">
        <v>1309</v>
      </c>
    </row>
    <row r="97" spans="1:22" s="52" customFormat="1" ht="160.5" customHeight="1" x14ac:dyDescent="0.25">
      <c r="B97" s="38">
        <f t="shared" si="3"/>
        <v>16</v>
      </c>
      <c r="C97" s="38" t="s">
        <v>1242</v>
      </c>
      <c r="D97" s="38" t="s">
        <v>1055</v>
      </c>
      <c r="E97" s="53" t="s">
        <v>15</v>
      </c>
      <c r="F97" s="53" t="s">
        <v>594</v>
      </c>
      <c r="G97" s="53" t="s">
        <v>595</v>
      </c>
      <c r="H97" s="53" t="s">
        <v>778</v>
      </c>
      <c r="I97" s="53" t="s">
        <v>1278</v>
      </c>
      <c r="J97" s="54">
        <v>225147058.81999999</v>
      </c>
      <c r="K97" s="54">
        <f t="shared" si="2"/>
        <v>191374999.99699998</v>
      </c>
      <c r="L97" s="53" t="s">
        <v>80</v>
      </c>
      <c r="M97" s="53" t="s">
        <v>1060</v>
      </c>
      <c r="N97" s="55" t="s">
        <v>62</v>
      </c>
      <c r="O97" s="50" t="s">
        <v>1281</v>
      </c>
      <c r="P97" s="50" t="s">
        <v>1283</v>
      </c>
      <c r="Q97" s="50" t="s">
        <v>1283</v>
      </c>
      <c r="R97" s="51" t="s">
        <v>1285</v>
      </c>
      <c r="S97" s="51" t="s">
        <v>1285</v>
      </c>
      <c r="T97" s="50" t="s">
        <v>1286</v>
      </c>
      <c r="U97" s="50" t="s">
        <v>1286</v>
      </c>
      <c r="V97" s="51" t="s">
        <v>1309</v>
      </c>
    </row>
    <row r="98" spans="1:22" s="52" customFormat="1" ht="160.5" customHeight="1" x14ac:dyDescent="0.25">
      <c r="B98" s="38">
        <f t="shared" si="3"/>
        <v>17</v>
      </c>
      <c r="C98" s="38" t="s">
        <v>1242</v>
      </c>
      <c r="D98" s="38" t="s">
        <v>1055</v>
      </c>
      <c r="E98" s="53" t="s">
        <v>8</v>
      </c>
      <c r="F98" s="38" t="s">
        <v>596</v>
      </c>
      <c r="G98" s="53" t="s">
        <v>597</v>
      </c>
      <c r="H98" s="53" t="s">
        <v>779</v>
      </c>
      <c r="I98" s="53" t="s">
        <v>1278</v>
      </c>
      <c r="J98" s="54">
        <v>13521362.619999999</v>
      </c>
      <c r="K98" s="54">
        <v>6487650</v>
      </c>
      <c r="L98" s="53" t="s">
        <v>80</v>
      </c>
      <c r="M98" s="53" t="s">
        <v>7</v>
      </c>
      <c r="N98" s="55" t="s">
        <v>63</v>
      </c>
      <c r="O98" s="50" t="s">
        <v>1281</v>
      </c>
      <c r="P98" s="50" t="s">
        <v>1282</v>
      </c>
      <c r="Q98" s="51" t="s">
        <v>1283</v>
      </c>
      <c r="R98" s="51" t="s">
        <v>1285</v>
      </c>
      <c r="S98" s="51" t="s">
        <v>1285</v>
      </c>
      <c r="T98" s="51" t="s">
        <v>1285</v>
      </c>
      <c r="U98" s="51" t="s">
        <v>1285</v>
      </c>
      <c r="V98" s="51" t="s">
        <v>1309</v>
      </c>
    </row>
    <row r="99" spans="1:22" s="52" customFormat="1" ht="160.5" customHeight="1" x14ac:dyDescent="0.25">
      <c r="B99" s="38">
        <f t="shared" si="3"/>
        <v>18</v>
      </c>
      <c r="C99" s="38" t="s">
        <v>1242</v>
      </c>
      <c r="D99" s="38" t="s">
        <v>1055</v>
      </c>
      <c r="E99" s="53" t="s">
        <v>8</v>
      </c>
      <c r="F99" s="53" t="s">
        <v>598</v>
      </c>
      <c r="G99" s="53" t="s">
        <v>599</v>
      </c>
      <c r="H99" s="53" t="s">
        <v>779</v>
      </c>
      <c r="I99" s="53" t="s">
        <v>1278</v>
      </c>
      <c r="J99" s="54">
        <v>31669060.52</v>
      </c>
      <c r="K99" s="54">
        <v>15195050</v>
      </c>
      <c r="L99" s="53" t="s">
        <v>80</v>
      </c>
      <c r="M99" s="53" t="s">
        <v>7</v>
      </c>
      <c r="N99" s="55" t="s">
        <v>63</v>
      </c>
      <c r="O99" s="56" t="s">
        <v>1284</v>
      </c>
      <c r="P99" s="56" t="s">
        <v>1282</v>
      </c>
      <c r="Q99" s="51" t="s">
        <v>1282</v>
      </c>
      <c r="R99" s="51" t="s">
        <v>1283</v>
      </c>
      <c r="S99" s="51" t="s">
        <v>1283</v>
      </c>
      <c r="T99" s="51" t="s">
        <v>1285</v>
      </c>
      <c r="U99" s="51" t="s">
        <v>1285</v>
      </c>
      <c r="V99" s="51" t="s">
        <v>1309</v>
      </c>
    </row>
    <row r="100" spans="1:22" s="52" customFormat="1" ht="160.5" customHeight="1" x14ac:dyDescent="0.25">
      <c r="B100" s="38">
        <f t="shared" si="3"/>
        <v>19</v>
      </c>
      <c r="C100" s="38" t="s">
        <v>1242</v>
      </c>
      <c r="D100" s="38" t="s">
        <v>1055</v>
      </c>
      <c r="E100" s="53" t="s">
        <v>8</v>
      </c>
      <c r="F100" s="53" t="s">
        <v>600</v>
      </c>
      <c r="G100" s="53" t="s">
        <v>597</v>
      </c>
      <c r="H100" s="53" t="s">
        <v>779</v>
      </c>
      <c r="I100" s="53" t="s">
        <v>1278</v>
      </c>
      <c r="J100" s="54">
        <v>30873103.760000002</v>
      </c>
      <c r="K100" s="54">
        <v>14813144</v>
      </c>
      <c r="L100" s="53" t="s">
        <v>80</v>
      </c>
      <c r="M100" s="53" t="s">
        <v>7</v>
      </c>
      <c r="N100" s="55" t="s">
        <v>63</v>
      </c>
      <c r="O100" s="50" t="s">
        <v>1282</v>
      </c>
      <c r="P100" s="50" t="s">
        <v>1285</v>
      </c>
      <c r="Q100" s="50" t="s">
        <v>1285</v>
      </c>
      <c r="R100" s="50" t="s">
        <v>1286</v>
      </c>
      <c r="S100" s="50" t="s">
        <v>1286</v>
      </c>
      <c r="T100" s="50" t="s">
        <v>1286</v>
      </c>
      <c r="U100" s="50" t="s">
        <v>1287</v>
      </c>
      <c r="V100" s="51" t="s">
        <v>1309</v>
      </c>
    </row>
    <row r="101" spans="1:22" s="52" customFormat="1" ht="160.5" customHeight="1" x14ac:dyDescent="0.25">
      <c r="B101" s="38">
        <f t="shared" si="3"/>
        <v>20</v>
      </c>
      <c r="C101" s="38" t="s">
        <v>1242</v>
      </c>
      <c r="D101" s="38" t="s">
        <v>1055</v>
      </c>
      <c r="E101" s="53" t="s">
        <v>249</v>
      </c>
      <c r="F101" s="53" t="s">
        <v>601</v>
      </c>
      <c r="G101" s="53" t="s">
        <v>602</v>
      </c>
      <c r="H101" s="53" t="s">
        <v>780</v>
      </c>
      <c r="I101" s="53" t="s">
        <v>1278</v>
      </c>
      <c r="J101" s="54">
        <v>50562727.090000004</v>
      </c>
      <c r="K101" s="54">
        <f t="shared" si="2"/>
        <v>42978318.026500002</v>
      </c>
      <c r="L101" s="53" t="s">
        <v>80</v>
      </c>
      <c r="M101" s="53" t="s">
        <v>7</v>
      </c>
      <c r="N101" s="55" t="s">
        <v>63</v>
      </c>
      <c r="O101" s="50" t="s">
        <v>1281</v>
      </c>
      <c r="P101" s="50" t="s">
        <v>1283</v>
      </c>
      <c r="Q101" s="50" t="s">
        <v>1283</v>
      </c>
      <c r="R101" s="51" t="s">
        <v>1285</v>
      </c>
      <c r="S101" s="51" t="s">
        <v>1285</v>
      </c>
      <c r="T101" s="50" t="s">
        <v>1286</v>
      </c>
      <c r="U101" s="50" t="s">
        <v>1286</v>
      </c>
      <c r="V101" s="51" t="s">
        <v>1309</v>
      </c>
    </row>
    <row r="102" spans="1:22" s="52" customFormat="1" ht="160.5" customHeight="1" x14ac:dyDescent="0.25">
      <c r="B102" s="38">
        <f t="shared" si="3"/>
        <v>21</v>
      </c>
      <c r="C102" s="38" t="s">
        <v>1242</v>
      </c>
      <c r="D102" s="38" t="s">
        <v>1055</v>
      </c>
      <c r="E102" s="53" t="s">
        <v>376</v>
      </c>
      <c r="F102" s="53" t="s">
        <v>603</v>
      </c>
      <c r="G102" s="53" t="s">
        <v>602</v>
      </c>
      <c r="H102" s="53" t="s">
        <v>780</v>
      </c>
      <c r="I102" s="53" t="s">
        <v>1278</v>
      </c>
      <c r="J102" s="54">
        <v>18673529.420000002</v>
      </c>
      <c r="K102" s="54">
        <f t="shared" si="2"/>
        <v>15872500.007000001</v>
      </c>
      <c r="L102" s="53" t="s">
        <v>80</v>
      </c>
      <c r="M102" s="53" t="s">
        <v>1312</v>
      </c>
      <c r="N102" s="55" t="s">
        <v>63</v>
      </c>
      <c r="O102" s="50" t="s">
        <v>1282</v>
      </c>
      <c r="P102" s="50" t="s">
        <v>1283</v>
      </c>
      <c r="Q102" s="50" t="s">
        <v>1285</v>
      </c>
      <c r="R102" s="50" t="s">
        <v>1286</v>
      </c>
      <c r="S102" s="50" t="s">
        <v>1286</v>
      </c>
      <c r="T102" s="50" t="s">
        <v>1286</v>
      </c>
      <c r="U102" s="50" t="s">
        <v>1286</v>
      </c>
      <c r="V102" s="51" t="s">
        <v>1309</v>
      </c>
    </row>
    <row r="103" spans="1:22" s="52" customFormat="1" ht="160.5" customHeight="1" x14ac:dyDescent="0.25">
      <c r="B103" s="38">
        <f t="shared" si="3"/>
        <v>22</v>
      </c>
      <c r="C103" s="38" t="s">
        <v>1242</v>
      </c>
      <c r="D103" s="38" t="s">
        <v>1055</v>
      </c>
      <c r="E103" s="53" t="s">
        <v>19</v>
      </c>
      <c r="F103" s="53" t="s">
        <v>604</v>
      </c>
      <c r="G103" s="53" t="s">
        <v>602</v>
      </c>
      <c r="H103" s="53" t="s">
        <v>780</v>
      </c>
      <c r="I103" s="53" t="s">
        <v>1278</v>
      </c>
      <c r="J103" s="54">
        <v>11764705.5</v>
      </c>
      <c r="K103" s="54">
        <f t="shared" si="2"/>
        <v>9999999.6749999989</v>
      </c>
      <c r="L103" s="53" t="s">
        <v>80</v>
      </c>
      <c r="M103" s="53" t="s">
        <v>1217</v>
      </c>
      <c r="N103" s="55" t="s">
        <v>63</v>
      </c>
      <c r="O103" s="50" t="s">
        <v>1282</v>
      </c>
      <c r="P103" s="50" t="s">
        <v>1283</v>
      </c>
      <c r="Q103" s="50" t="s">
        <v>1285</v>
      </c>
      <c r="R103" s="50" t="s">
        <v>1286</v>
      </c>
      <c r="S103" s="50" t="s">
        <v>1286</v>
      </c>
      <c r="T103" s="50" t="s">
        <v>1286</v>
      </c>
      <c r="U103" s="50" t="s">
        <v>1286</v>
      </c>
      <c r="V103" s="51" t="s">
        <v>1309</v>
      </c>
    </row>
    <row r="104" spans="1:22" s="52" customFormat="1" ht="160.5" customHeight="1" x14ac:dyDescent="0.25">
      <c r="B104" s="38">
        <f t="shared" si="3"/>
        <v>23</v>
      </c>
      <c r="C104" s="38" t="s">
        <v>1242</v>
      </c>
      <c r="D104" s="38" t="s">
        <v>1055</v>
      </c>
      <c r="E104" s="53" t="s">
        <v>249</v>
      </c>
      <c r="F104" s="53" t="s">
        <v>605</v>
      </c>
      <c r="G104" s="53" t="s">
        <v>606</v>
      </c>
      <c r="H104" s="53" t="s">
        <v>781</v>
      </c>
      <c r="I104" s="53" t="s">
        <v>1278</v>
      </c>
      <c r="J104" s="54">
        <v>34069772.960000001</v>
      </c>
      <c r="K104" s="54">
        <f t="shared" si="2"/>
        <v>28959307.015999999</v>
      </c>
      <c r="L104" s="53" t="s">
        <v>80</v>
      </c>
      <c r="M104" s="53" t="s">
        <v>1061</v>
      </c>
      <c r="N104" s="55" t="s">
        <v>63</v>
      </c>
      <c r="O104" s="50" t="s">
        <v>1281</v>
      </c>
      <c r="P104" s="50" t="s">
        <v>1283</v>
      </c>
      <c r="Q104" s="50" t="s">
        <v>1283</v>
      </c>
      <c r="R104" s="51" t="s">
        <v>1285</v>
      </c>
      <c r="S104" s="51" t="s">
        <v>1285</v>
      </c>
      <c r="T104" s="50" t="s">
        <v>1286</v>
      </c>
      <c r="U104" s="50" t="s">
        <v>1286</v>
      </c>
      <c r="V104" s="51" t="s">
        <v>1309</v>
      </c>
    </row>
    <row r="105" spans="1:22" s="52" customFormat="1" ht="160.5" customHeight="1" x14ac:dyDescent="0.25">
      <c r="B105" s="38">
        <f t="shared" si="3"/>
        <v>24</v>
      </c>
      <c r="C105" s="38" t="s">
        <v>1242</v>
      </c>
      <c r="D105" s="38" t="s">
        <v>1055</v>
      </c>
      <c r="E105" s="53" t="s">
        <v>376</v>
      </c>
      <c r="F105" s="53" t="s">
        <v>603</v>
      </c>
      <c r="G105" s="53" t="s">
        <v>606</v>
      </c>
      <c r="H105" s="53" t="s">
        <v>782</v>
      </c>
      <c r="I105" s="53" t="s">
        <v>1278</v>
      </c>
      <c r="J105" s="54">
        <v>14786349.42</v>
      </c>
      <c r="K105" s="54">
        <f t="shared" si="2"/>
        <v>12568397.006999999</v>
      </c>
      <c r="L105" s="53" t="s">
        <v>80</v>
      </c>
      <c r="M105" s="53" t="s">
        <v>1319</v>
      </c>
      <c r="N105" s="55" t="s">
        <v>63</v>
      </c>
      <c r="O105" s="50" t="s">
        <v>1282</v>
      </c>
      <c r="P105" s="50" t="s">
        <v>1283</v>
      </c>
      <c r="Q105" s="50" t="s">
        <v>1285</v>
      </c>
      <c r="R105" s="50" t="s">
        <v>1286</v>
      </c>
      <c r="S105" s="50" t="s">
        <v>1286</v>
      </c>
      <c r="T105" s="50" t="s">
        <v>1286</v>
      </c>
      <c r="U105" s="50" t="s">
        <v>1286</v>
      </c>
      <c r="V105" s="51" t="s">
        <v>1309</v>
      </c>
    </row>
    <row r="106" spans="1:22" s="52" customFormat="1" ht="160.5" customHeight="1" x14ac:dyDescent="0.25">
      <c r="B106" s="38">
        <f t="shared" si="3"/>
        <v>25</v>
      </c>
      <c r="C106" s="38" t="s">
        <v>1242</v>
      </c>
      <c r="D106" s="38" t="s">
        <v>1055</v>
      </c>
      <c r="E106" s="53" t="s">
        <v>19</v>
      </c>
      <c r="F106" s="53" t="s">
        <v>607</v>
      </c>
      <c r="G106" s="53" t="s">
        <v>606</v>
      </c>
      <c r="H106" s="53" t="s">
        <v>781</v>
      </c>
      <c r="I106" s="53" t="s">
        <v>1278</v>
      </c>
      <c r="J106" s="54">
        <v>38433503.579999998</v>
      </c>
      <c r="K106" s="54">
        <f t="shared" si="2"/>
        <v>32668478.042999998</v>
      </c>
      <c r="L106" s="53" t="s">
        <v>80</v>
      </c>
      <c r="M106" s="53" t="s">
        <v>1320</v>
      </c>
      <c r="N106" s="55" t="s">
        <v>63</v>
      </c>
      <c r="O106" s="50" t="s">
        <v>1282</v>
      </c>
      <c r="P106" s="50" t="s">
        <v>1283</v>
      </c>
      <c r="Q106" s="50" t="s">
        <v>1285</v>
      </c>
      <c r="R106" s="50" t="s">
        <v>1286</v>
      </c>
      <c r="S106" s="50" t="s">
        <v>1286</v>
      </c>
      <c r="T106" s="50" t="s">
        <v>1286</v>
      </c>
      <c r="U106" s="50" t="s">
        <v>1286</v>
      </c>
      <c r="V106" s="51" t="s">
        <v>1309</v>
      </c>
    </row>
    <row r="107" spans="1:22" s="52" customFormat="1" ht="160.5" customHeight="1" x14ac:dyDescent="0.25">
      <c r="B107" s="38">
        <f t="shared" si="3"/>
        <v>26</v>
      </c>
      <c r="C107" s="38" t="s">
        <v>1242</v>
      </c>
      <c r="D107" s="38" t="s">
        <v>1055</v>
      </c>
      <c r="E107" s="53" t="s">
        <v>998</v>
      </c>
      <c r="F107" s="53" t="s">
        <v>999</v>
      </c>
      <c r="G107" s="53" t="s">
        <v>1000</v>
      </c>
      <c r="H107" s="53" t="s">
        <v>1001</v>
      </c>
      <c r="I107" s="53" t="s">
        <v>1278</v>
      </c>
      <c r="J107" s="54">
        <v>16642950</v>
      </c>
      <c r="K107" s="54">
        <f t="shared" si="2"/>
        <v>14146507.5</v>
      </c>
      <c r="L107" s="53" t="s">
        <v>80</v>
      </c>
      <c r="M107" s="53" t="s">
        <v>1002</v>
      </c>
      <c r="N107" s="55" t="s">
        <v>62</v>
      </c>
      <c r="O107" s="50" t="s">
        <v>1281</v>
      </c>
      <c r="P107" s="51" t="s">
        <v>1282</v>
      </c>
      <c r="Q107" s="51" t="s">
        <v>1283</v>
      </c>
      <c r="R107" s="51" t="s">
        <v>1283</v>
      </c>
      <c r="S107" s="51" t="s">
        <v>1285</v>
      </c>
      <c r="T107" s="51" t="s">
        <v>1285</v>
      </c>
      <c r="U107" s="51" t="s">
        <v>1285</v>
      </c>
      <c r="V107" s="50" t="s">
        <v>1309</v>
      </c>
    </row>
    <row r="108" spans="1:22" s="52" customFormat="1" ht="160.5" customHeight="1" x14ac:dyDescent="0.25">
      <c r="B108" s="38">
        <f t="shared" si="3"/>
        <v>27</v>
      </c>
      <c r="C108" s="38" t="s">
        <v>1242</v>
      </c>
      <c r="D108" s="38" t="s">
        <v>1055</v>
      </c>
      <c r="E108" s="53" t="s">
        <v>998</v>
      </c>
      <c r="F108" s="53" t="s">
        <v>999</v>
      </c>
      <c r="G108" s="53" t="s">
        <v>1000</v>
      </c>
      <c r="H108" s="53" t="s">
        <v>1001</v>
      </c>
      <c r="I108" s="53" t="s">
        <v>1278</v>
      </c>
      <c r="J108" s="54">
        <v>16642950</v>
      </c>
      <c r="K108" s="54">
        <f t="shared" si="2"/>
        <v>14146507.5</v>
      </c>
      <c r="L108" s="53" t="s">
        <v>80</v>
      </c>
      <c r="M108" s="53" t="s">
        <v>1002</v>
      </c>
      <c r="N108" s="55" t="s">
        <v>62</v>
      </c>
      <c r="O108" s="50" t="s">
        <v>1283</v>
      </c>
      <c r="P108" s="50" t="s">
        <v>1283</v>
      </c>
      <c r="Q108" s="50" t="s">
        <v>1285</v>
      </c>
      <c r="R108" s="51" t="s">
        <v>1285</v>
      </c>
      <c r="S108" s="50" t="s">
        <v>1286</v>
      </c>
      <c r="T108" s="50" t="s">
        <v>1286</v>
      </c>
      <c r="U108" s="50" t="s">
        <v>1286</v>
      </c>
      <c r="V108" s="50" t="s">
        <v>1309</v>
      </c>
    </row>
    <row r="109" spans="1:22" s="30" customFormat="1" ht="69.75" x14ac:dyDescent="0.25">
      <c r="A109" s="24"/>
      <c r="B109" s="25">
        <v>27</v>
      </c>
      <c r="C109" s="25" t="s">
        <v>1242</v>
      </c>
      <c r="D109" s="25" t="s">
        <v>1055</v>
      </c>
      <c r="E109" s="25" t="s">
        <v>1346</v>
      </c>
      <c r="F109" s="25"/>
      <c r="G109" s="25"/>
      <c r="H109" s="26"/>
      <c r="I109" s="25"/>
      <c r="J109" s="27">
        <f>SUM(J82:J108)</f>
        <v>1337628216.24</v>
      </c>
      <c r="K109" s="27">
        <f>SUM(K82:K108)</f>
        <v>1108825829.9389999</v>
      </c>
      <c r="L109" s="25"/>
      <c r="M109" s="25"/>
      <c r="N109" s="26"/>
      <c r="O109" s="28"/>
      <c r="P109" s="29"/>
      <c r="Q109" s="29"/>
      <c r="R109" s="29"/>
      <c r="S109" s="29"/>
      <c r="T109" s="29"/>
      <c r="U109" s="28"/>
      <c r="V109" s="31"/>
    </row>
    <row r="110" spans="1:22" s="44" customFormat="1" ht="160.5" customHeight="1" x14ac:dyDescent="0.25">
      <c r="B110" s="38">
        <v>1</v>
      </c>
      <c r="C110" s="38" t="s">
        <v>1243</v>
      </c>
      <c r="D110" s="38" t="s">
        <v>1062</v>
      </c>
      <c r="E110" s="38" t="s">
        <v>9</v>
      </c>
      <c r="F110" s="38" t="s">
        <v>22</v>
      </c>
      <c r="G110" s="38" t="s">
        <v>23</v>
      </c>
      <c r="H110" s="40" t="s">
        <v>783</v>
      </c>
      <c r="I110" s="38" t="s">
        <v>453</v>
      </c>
      <c r="J110" s="42">
        <v>49411764.705882356</v>
      </c>
      <c r="K110" s="42">
        <v>42000000</v>
      </c>
      <c r="L110" s="38" t="s">
        <v>80</v>
      </c>
      <c r="M110" s="38" t="s">
        <v>784</v>
      </c>
      <c r="N110" s="38" t="s">
        <v>63</v>
      </c>
      <c r="O110" s="50" t="s">
        <v>1281</v>
      </c>
      <c r="P110" s="51" t="s">
        <v>1283</v>
      </c>
      <c r="Q110" s="57" t="s">
        <v>1285</v>
      </c>
      <c r="R110" s="51" t="s">
        <v>1285</v>
      </c>
      <c r="S110" s="51" t="s">
        <v>1286</v>
      </c>
      <c r="T110" s="51" t="s">
        <v>1286</v>
      </c>
      <c r="U110" s="51" t="s">
        <v>1286</v>
      </c>
      <c r="V110" s="51" t="s">
        <v>1309</v>
      </c>
    </row>
    <row r="111" spans="1:22" s="44" customFormat="1" ht="160.5" customHeight="1" x14ac:dyDescent="0.25">
      <c r="B111" s="38">
        <f>B110+1</f>
        <v>2</v>
      </c>
      <c r="C111" s="38" t="s">
        <v>1243</v>
      </c>
      <c r="D111" s="38" t="s">
        <v>1062</v>
      </c>
      <c r="E111" s="38" t="s">
        <v>9</v>
      </c>
      <c r="F111" s="38" t="s">
        <v>24</v>
      </c>
      <c r="G111" s="38" t="s">
        <v>25</v>
      </c>
      <c r="H111" s="40" t="s">
        <v>783</v>
      </c>
      <c r="I111" s="38" t="s">
        <v>453</v>
      </c>
      <c r="J111" s="42">
        <v>79468235</v>
      </c>
      <c r="K111" s="42">
        <v>67548000</v>
      </c>
      <c r="L111" s="38" t="s">
        <v>80</v>
      </c>
      <c r="M111" s="38" t="s">
        <v>151</v>
      </c>
      <c r="N111" s="40" t="s">
        <v>63</v>
      </c>
      <c r="O111" s="50" t="s">
        <v>1281</v>
      </c>
      <c r="P111" s="51" t="s">
        <v>1283</v>
      </c>
      <c r="Q111" s="51" t="s">
        <v>1283</v>
      </c>
      <c r="R111" s="51" t="s">
        <v>1285</v>
      </c>
      <c r="S111" s="51" t="s">
        <v>1285</v>
      </c>
      <c r="T111" s="51" t="s">
        <v>1286</v>
      </c>
      <c r="U111" s="51" t="s">
        <v>1286</v>
      </c>
      <c r="V111" s="51" t="s">
        <v>1309</v>
      </c>
    </row>
    <row r="112" spans="1:22" s="44" customFormat="1" ht="160.5" customHeight="1" x14ac:dyDescent="0.25">
      <c r="B112" s="38">
        <f t="shared" ref="B112:B136" si="4">B111+1</f>
        <v>3</v>
      </c>
      <c r="C112" s="38" t="s">
        <v>1243</v>
      </c>
      <c r="D112" s="38" t="s">
        <v>1062</v>
      </c>
      <c r="E112" s="38" t="s">
        <v>9</v>
      </c>
      <c r="F112" s="38" t="s">
        <v>24</v>
      </c>
      <c r="G112" s="38" t="s">
        <v>25</v>
      </c>
      <c r="H112" s="40" t="s">
        <v>783</v>
      </c>
      <c r="I112" s="38" t="s">
        <v>453</v>
      </c>
      <c r="J112" s="42">
        <v>29411765</v>
      </c>
      <c r="K112" s="42">
        <v>25000000</v>
      </c>
      <c r="L112" s="38" t="s">
        <v>80</v>
      </c>
      <c r="M112" s="38" t="s">
        <v>151</v>
      </c>
      <c r="N112" s="38" t="s">
        <v>693</v>
      </c>
      <c r="O112" s="50" t="s">
        <v>1283</v>
      </c>
      <c r="P112" s="58"/>
      <c r="Q112" s="58"/>
      <c r="R112" s="58"/>
      <c r="S112" s="58"/>
      <c r="T112" s="58"/>
      <c r="U112" s="51" t="s">
        <v>1288</v>
      </c>
      <c r="V112" s="51" t="s">
        <v>1309</v>
      </c>
    </row>
    <row r="113" spans="2:22" s="44" customFormat="1" ht="160.5" customHeight="1" x14ac:dyDescent="0.25">
      <c r="B113" s="38">
        <f t="shared" si="4"/>
        <v>4</v>
      </c>
      <c r="C113" s="38" t="s">
        <v>1243</v>
      </c>
      <c r="D113" s="38" t="s">
        <v>1062</v>
      </c>
      <c r="E113" s="38" t="s">
        <v>9</v>
      </c>
      <c r="F113" s="38" t="s">
        <v>26</v>
      </c>
      <c r="G113" s="38" t="s">
        <v>27</v>
      </c>
      <c r="H113" s="40" t="s">
        <v>783</v>
      </c>
      <c r="I113" s="38" t="s">
        <v>453</v>
      </c>
      <c r="J113" s="42">
        <v>9411765</v>
      </c>
      <c r="K113" s="42">
        <v>8000000</v>
      </c>
      <c r="L113" s="38" t="s">
        <v>80</v>
      </c>
      <c r="M113" s="38" t="s">
        <v>785</v>
      </c>
      <c r="N113" s="40" t="s">
        <v>63</v>
      </c>
      <c r="O113" s="50" t="s">
        <v>1282</v>
      </c>
      <c r="P113" s="50" t="s">
        <v>1285</v>
      </c>
      <c r="Q113" s="57" t="s">
        <v>1285</v>
      </c>
      <c r="R113" s="51" t="s">
        <v>1286</v>
      </c>
      <c r="S113" s="51" t="s">
        <v>1286</v>
      </c>
      <c r="T113" s="51" t="s">
        <v>1287</v>
      </c>
      <c r="U113" s="51" t="s">
        <v>1287</v>
      </c>
      <c r="V113" s="51" t="s">
        <v>1309</v>
      </c>
    </row>
    <row r="114" spans="2:22" s="44" customFormat="1" ht="160.5" customHeight="1" x14ac:dyDescent="0.25">
      <c r="B114" s="38">
        <f t="shared" si="4"/>
        <v>5</v>
      </c>
      <c r="C114" s="38" t="s">
        <v>1243</v>
      </c>
      <c r="D114" s="38" t="s">
        <v>1062</v>
      </c>
      <c r="E114" s="38" t="s">
        <v>9</v>
      </c>
      <c r="F114" s="38" t="s">
        <v>28</v>
      </c>
      <c r="G114" s="38" t="s">
        <v>27</v>
      </c>
      <c r="H114" s="40" t="s">
        <v>783</v>
      </c>
      <c r="I114" s="38" t="s">
        <v>453</v>
      </c>
      <c r="J114" s="42">
        <v>13503529</v>
      </c>
      <c r="K114" s="42">
        <v>11478000</v>
      </c>
      <c r="L114" s="38" t="s">
        <v>80</v>
      </c>
      <c r="M114" s="38" t="s">
        <v>785</v>
      </c>
      <c r="N114" s="40" t="s">
        <v>63</v>
      </c>
      <c r="O114" s="50" t="s">
        <v>1281</v>
      </c>
      <c r="P114" s="51" t="s">
        <v>1283</v>
      </c>
      <c r="Q114" s="51" t="s">
        <v>1283</v>
      </c>
      <c r="R114" s="51" t="s">
        <v>1285</v>
      </c>
      <c r="S114" s="51" t="s">
        <v>1285</v>
      </c>
      <c r="T114" s="51" t="s">
        <v>1286</v>
      </c>
      <c r="U114" s="51" t="s">
        <v>1286</v>
      </c>
      <c r="V114" s="51" t="s">
        <v>1309</v>
      </c>
    </row>
    <row r="115" spans="2:22" s="44" customFormat="1" ht="160.5" customHeight="1" x14ac:dyDescent="0.25">
      <c r="B115" s="38">
        <f t="shared" si="4"/>
        <v>6</v>
      </c>
      <c r="C115" s="38" t="s">
        <v>1243</v>
      </c>
      <c r="D115" s="38" t="s">
        <v>1062</v>
      </c>
      <c r="E115" s="38" t="s">
        <v>9</v>
      </c>
      <c r="F115" s="38" t="s">
        <v>21</v>
      </c>
      <c r="G115" s="38" t="s">
        <v>29</v>
      </c>
      <c r="H115" s="40" t="s">
        <v>786</v>
      </c>
      <c r="I115" s="38" t="s">
        <v>453</v>
      </c>
      <c r="J115" s="42">
        <v>1470587</v>
      </c>
      <c r="K115" s="42">
        <v>1250000</v>
      </c>
      <c r="L115" s="38" t="s">
        <v>80</v>
      </c>
      <c r="M115" s="38" t="s">
        <v>787</v>
      </c>
      <c r="N115" s="38" t="s">
        <v>63</v>
      </c>
      <c r="O115" s="50" t="s">
        <v>1283</v>
      </c>
      <c r="P115" s="51" t="s">
        <v>1286</v>
      </c>
      <c r="Q115" s="57" t="s">
        <v>1286</v>
      </c>
      <c r="R115" s="51" t="s">
        <v>1287</v>
      </c>
      <c r="S115" s="51" t="s">
        <v>1287</v>
      </c>
      <c r="T115" s="51" t="s">
        <v>1288</v>
      </c>
      <c r="U115" s="51" t="s">
        <v>1288</v>
      </c>
      <c r="V115" s="51" t="s">
        <v>1309</v>
      </c>
    </row>
    <row r="116" spans="2:22" s="44" customFormat="1" ht="160.5" customHeight="1" x14ac:dyDescent="0.25">
      <c r="B116" s="38">
        <f t="shared" si="4"/>
        <v>7</v>
      </c>
      <c r="C116" s="38" t="s">
        <v>1243</v>
      </c>
      <c r="D116" s="38" t="s">
        <v>1062</v>
      </c>
      <c r="E116" s="38" t="s">
        <v>11</v>
      </c>
      <c r="F116" s="38" t="s">
        <v>30</v>
      </c>
      <c r="G116" s="38" t="s">
        <v>25</v>
      </c>
      <c r="H116" s="40" t="s">
        <v>788</v>
      </c>
      <c r="I116" s="38" t="s">
        <v>453</v>
      </c>
      <c r="J116" s="42">
        <v>21126000</v>
      </c>
      <c r="K116" s="42">
        <v>17957100</v>
      </c>
      <c r="L116" s="38" t="s">
        <v>80</v>
      </c>
      <c r="M116" s="38" t="s">
        <v>787</v>
      </c>
      <c r="N116" s="38" t="s">
        <v>63</v>
      </c>
      <c r="O116" s="50" t="s">
        <v>1281</v>
      </c>
      <c r="P116" s="51" t="s">
        <v>1283</v>
      </c>
      <c r="Q116" s="57" t="s">
        <v>1285</v>
      </c>
      <c r="R116" s="51" t="s">
        <v>1285</v>
      </c>
      <c r="S116" s="51" t="s">
        <v>1286</v>
      </c>
      <c r="T116" s="51" t="s">
        <v>1286</v>
      </c>
      <c r="U116" s="51" t="s">
        <v>1286</v>
      </c>
      <c r="V116" s="51" t="s">
        <v>1309</v>
      </c>
    </row>
    <row r="117" spans="2:22" s="44" customFormat="1" ht="160.5" customHeight="1" x14ac:dyDescent="0.25">
      <c r="B117" s="38">
        <f t="shared" si="4"/>
        <v>8</v>
      </c>
      <c r="C117" s="38" t="s">
        <v>1243</v>
      </c>
      <c r="D117" s="38" t="s">
        <v>1062</v>
      </c>
      <c r="E117" s="38" t="s">
        <v>11</v>
      </c>
      <c r="F117" s="38" t="s">
        <v>31</v>
      </c>
      <c r="G117" s="38" t="s">
        <v>32</v>
      </c>
      <c r="H117" s="40" t="s">
        <v>788</v>
      </c>
      <c r="I117" s="38" t="s">
        <v>453</v>
      </c>
      <c r="J117" s="42">
        <v>13361136</v>
      </c>
      <c r="K117" s="42">
        <v>11356965</v>
      </c>
      <c r="L117" s="38" t="s">
        <v>80</v>
      </c>
      <c r="M117" s="38" t="s">
        <v>789</v>
      </c>
      <c r="N117" s="38" t="s">
        <v>62</v>
      </c>
      <c r="O117" s="50" t="s">
        <v>1283</v>
      </c>
      <c r="P117" s="51" t="s">
        <v>1286</v>
      </c>
      <c r="Q117" s="51" t="s">
        <v>1283</v>
      </c>
      <c r="R117" s="51" t="s">
        <v>1287</v>
      </c>
      <c r="S117" s="51" t="s">
        <v>1285</v>
      </c>
      <c r="T117" s="51" t="s">
        <v>1288</v>
      </c>
      <c r="U117" s="51" t="s">
        <v>1288</v>
      </c>
      <c r="V117" s="51" t="s">
        <v>1309</v>
      </c>
    </row>
    <row r="118" spans="2:22" s="44" customFormat="1" ht="160.5" customHeight="1" x14ac:dyDescent="0.25">
      <c r="B118" s="38">
        <f t="shared" si="4"/>
        <v>9</v>
      </c>
      <c r="C118" s="38" t="s">
        <v>1243</v>
      </c>
      <c r="D118" s="38" t="s">
        <v>1062</v>
      </c>
      <c r="E118" s="38" t="s">
        <v>14</v>
      </c>
      <c r="F118" s="38" t="s">
        <v>33</v>
      </c>
      <c r="G118" s="38" t="s">
        <v>34</v>
      </c>
      <c r="H118" s="40" t="s">
        <v>790</v>
      </c>
      <c r="I118" s="38" t="s">
        <v>453</v>
      </c>
      <c r="J118" s="42">
        <v>40000000</v>
      </c>
      <c r="K118" s="42">
        <v>34000000</v>
      </c>
      <c r="L118" s="38" t="s">
        <v>80</v>
      </c>
      <c r="M118" s="38" t="s">
        <v>17</v>
      </c>
      <c r="N118" s="38" t="s">
        <v>693</v>
      </c>
      <c r="O118" s="50" t="s">
        <v>1283</v>
      </c>
      <c r="P118" s="58"/>
      <c r="Q118" s="58"/>
      <c r="R118" s="58"/>
      <c r="S118" s="58"/>
      <c r="T118" s="58"/>
      <c r="U118" s="51" t="s">
        <v>1288</v>
      </c>
      <c r="V118" s="51" t="s">
        <v>1309</v>
      </c>
    </row>
    <row r="119" spans="2:22" s="44" customFormat="1" ht="160.5" customHeight="1" x14ac:dyDescent="0.25">
      <c r="B119" s="38">
        <f t="shared" si="4"/>
        <v>10</v>
      </c>
      <c r="C119" s="38" t="s">
        <v>1243</v>
      </c>
      <c r="D119" s="38" t="s">
        <v>1062</v>
      </c>
      <c r="E119" s="38" t="s">
        <v>14</v>
      </c>
      <c r="F119" s="38" t="s">
        <v>35</v>
      </c>
      <c r="G119" s="38" t="s">
        <v>34</v>
      </c>
      <c r="H119" s="40" t="s">
        <v>790</v>
      </c>
      <c r="I119" s="38" t="s">
        <v>453</v>
      </c>
      <c r="J119" s="42">
        <v>151603530</v>
      </c>
      <c r="K119" s="42">
        <v>128863000</v>
      </c>
      <c r="L119" s="38" t="s">
        <v>80</v>
      </c>
      <c r="M119" s="38" t="s">
        <v>791</v>
      </c>
      <c r="N119" s="40" t="s">
        <v>62</v>
      </c>
      <c r="O119" s="50" t="s">
        <v>1281</v>
      </c>
      <c r="P119" s="51" t="s">
        <v>1283</v>
      </c>
      <c r="Q119" s="51" t="s">
        <v>1281</v>
      </c>
      <c r="R119" s="51" t="s">
        <v>1285</v>
      </c>
      <c r="S119" s="51" t="s">
        <v>1282</v>
      </c>
      <c r="T119" s="51" t="s">
        <v>1286</v>
      </c>
      <c r="U119" s="51" t="s">
        <v>1286</v>
      </c>
      <c r="V119" s="51" t="s">
        <v>1309</v>
      </c>
    </row>
    <row r="120" spans="2:22" s="44" customFormat="1" ht="160.5" customHeight="1" x14ac:dyDescent="0.25">
      <c r="B120" s="38">
        <f t="shared" si="4"/>
        <v>11</v>
      </c>
      <c r="C120" s="38" t="s">
        <v>1243</v>
      </c>
      <c r="D120" s="38" t="s">
        <v>1062</v>
      </c>
      <c r="E120" s="38" t="s">
        <v>13</v>
      </c>
      <c r="F120" s="38" t="s">
        <v>67</v>
      </c>
      <c r="G120" s="38" t="s">
        <v>36</v>
      </c>
      <c r="H120" s="40" t="s">
        <v>792</v>
      </c>
      <c r="I120" s="38" t="s">
        <v>453</v>
      </c>
      <c r="J120" s="42">
        <v>57114353</v>
      </c>
      <c r="K120" s="42">
        <v>48547200</v>
      </c>
      <c r="L120" s="38" t="s">
        <v>80</v>
      </c>
      <c r="M120" s="38" t="s">
        <v>666</v>
      </c>
      <c r="N120" s="38" t="s">
        <v>62</v>
      </c>
      <c r="O120" s="50" t="s">
        <v>1282</v>
      </c>
      <c r="P120" s="50" t="s">
        <v>1285</v>
      </c>
      <c r="Q120" s="51" t="s">
        <v>1282</v>
      </c>
      <c r="R120" s="51" t="s">
        <v>1285</v>
      </c>
      <c r="S120" s="51" t="s">
        <v>1282</v>
      </c>
      <c r="T120" s="51" t="s">
        <v>1286</v>
      </c>
      <c r="U120" s="51" t="s">
        <v>1286</v>
      </c>
      <c r="V120" s="51" t="s">
        <v>1309</v>
      </c>
    </row>
    <row r="121" spans="2:22" s="44" customFormat="1" ht="160.5" customHeight="1" x14ac:dyDescent="0.25">
      <c r="B121" s="38">
        <f t="shared" si="4"/>
        <v>12</v>
      </c>
      <c r="C121" s="38" t="s">
        <v>1243</v>
      </c>
      <c r="D121" s="38" t="s">
        <v>1062</v>
      </c>
      <c r="E121" s="38" t="s">
        <v>13</v>
      </c>
      <c r="F121" s="38" t="s">
        <v>69</v>
      </c>
      <c r="G121" s="38" t="s">
        <v>36</v>
      </c>
      <c r="H121" s="40" t="s">
        <v>792</v>
      </c>
      <c r="I121" s="38" t="s">
        <v>453</v>
      </c>
      <c r="J121" s="42">
        <v>10544188.235294119</v>
      </c>
      <c r="K121" s="42">
        <v>8962560</v>
      </c>
      <c r="L121" s="38" t="s">
        <v>80</v>
      </c>
      <c r="M121" s="38" t="s">
        <v>724</v>
      </c>
      <c r="N121" s="38" t="s">
        <v>62</v>
      </c>
      <c r="O121" s="50" t="s">
        <v>1282</v>
      </c>
      <c r="P121" s="50" t="s">
        <v>1285</v>
      </c>
      <c r="Q121" s="51" t="s">
        <v>1282</v>
      </c>
      <c r="R121" s="51" t="s">
        <v>1285</v>
      </c>
      <c r="S121" s="51" t="s">
        <v>1282</v>
      </c>
      <c r="T121" s="51" t="s">
        <v>1286</v>
      </c>
      <c r="U121" s="51" t="s">
        <v>1286</v>
      </c>
      <c r="V121" s="51" t="s">
        <v>1309</v>
      </c>
    </row>
    <row r="122" spans="2:22" s="44" customFormat="1" ht="160.5" customHeight="1" x14ac:dyDescent="0.25">
      <c r="B122" s="38">
        <f t="shared" si="4"/>
        <v>13</v>
      </c>
      <c r="C122" s="38" t="s">
        <v>1243</v>
      </c>
      <c r="D122" s="38" t="s">
        <v>1062</v>
      </c>
      <c r="E122" s="38" t="s">
        <v>13</v>
      </c>
      <c r="F122" s="38" t="s">
        <v>68</v>
      </c>
      <c r="G122" s="38" t="s">
        <v>36</v>
      </c>
      <c r="H122" s="40" t="s">
        <v>792</v>
      </c>
      <c r="I122" s="38" t="s">
        <v>453</v>
      </c>
      <c r="J122" s="42">
        <v>20209694.117647059</v>
      </c>
      <c r="K122" s="42">
        <v>17178240</v>
      </c>
      <c r="L122" s="38" t="s">
        <v>80</v>
      </c>
      <c r="M122" s="38" t="s">
        <v>793</v>
      </c>
      <c r="N122" s="38" t="s">
        <v>62</v>
      </c>
      <c r="O122" s="50" t="s">
        <v>1282</v>
      </c>
      <c r="P122" s="50" t="s">
        <v>1285</v>
      </c>
      <c r="Q122" s="51" t="s">
        <v>1282</v>
      </c>
      <c r="R122" s="51" t="s">
        <v>1285</v>
      </c>
      <c r="S122" s="51" t="s">
        <v>1282</v>
      </c>
      <c r="T122" s="51" t="s">
        <v>1286</v>
      </c>
      <c r="U122" s="51" t="s">
        <v>1286</v>
      </c>
      <c r="V122" s="51" t="s">
        <v>1309</v>
      </c>
    </row>
    <row r="123" spans="2:22" s="44" customFormat="1" ht="160.5" customHeight="1" x14ac:dyDescent="0.25">
      <c r="B123" s="38">
        <f t="shared" si="4"/>
        <v>14</v>
      </c>
      <c r="C123" s="38" t="s">
        <v>1243</v>
      </c>
      <c r="D123" s="38" t="s">
        <v>1062</v>
      </c>
      <c r="E123" s="38" t="s">
        <v>18</v>
      </c>
      <c r="F123" s="38" t="s">
        <v>71</v>
      </c>
      <c r="G123" s="38" t="s">
        <v>37</v>
      </c>
      <c r="H123" s="40" t="s">
        <v>794</v>
      </c>
      <c r="I123" s="38" t="s">
        <v>453</v>
      </c>
      <c r="J123" s="42">
        <v>75354117.64705883</v>
      </c>
      <c r="K123" s="42">
        <v>64051000</v>
      </c>
      <c r="L123" s="38" t="s">
        <v>80</v>
      </c>
      <c r="M123" s="38" t="s">
        <v>666</v>
      </c>
      <c r="N123" s="38" t="s">
        <v>62</v>
      </c>
      <c r="O123" s="50" t="s">
        <v>1282</v>
      </c>
      <c r="P123" s="50" t="s">
        <v>1285</v>
      </c>
      <c r="Q123" s="51" t="s">
        <v>1282</v>
      </c>
      <c r="R123" s="51" t="s">
        <v>1285</v>
      </c>
      <c r="S123" s="51" t="s">
        <v>1282</v>
      </c>
      <c r="T123" s="51" t="s">
        <v>1286</v>
      </c>
      <c r="U123" s="51" t="s">
        <v>1286</v>
      </c>
      <c r="V123" s="51" t="s">
        <v>1309</v>
      </c>
    </row>
    <row r="124" spans="2:22" s="44" customFormat="1" ht="160.5" customHeight="1" x14ac:dyDescent="0.25">
      <c r="B124" s="38">
        <f t="shared" si="4"/>
        <v>15</v>
      </c>
      <c r="C124" s="38" t="s">
        <v>1243</v>
      </c>
      <c r="D124" s="38" t="s">
        <v>1062</v>
      </c>
      <c r="E124" s="38" t="s">
        <v>18</v>
      </c>
      <c r="F124" s="38" t="s">
        <v>72</v>
      </c>
      <c r="G124" s="38" t="s">
        <v>37</v>
      </c>
      <c r="H124" s="40" t="s">
        <v>794</v>
      </c>
      <c r="I124" s="38" t="s">
        <v>453</v>
      </c>
      <c r="J124" s="42">
        <v>13911529.411764706</v>
      </c>
      <c r="K124" s="42">
        <v>11824800</v>
      </c>
      <c r="L124" s="38" t="s">
        <v>80</v>
      </c>
      <c r="M124" s="38" t="s">
        <v>724</v>
      </c>
      <c r="N124" s="38" t="s">
        <v>62</v>
      </c>
      <c r="O124" s="50" t="s">
        <v>1282</v>
      </c>
      <c r="P124" s="50" t="s">
        <v>1285</v>
      </c>
      <c r="Q124" s="51" t="s">
        <v>1282</v>
      </c>
      <c r="R124" s="51" t="s">
        <v>1285</v>
      </c>
      <c r="S124" s="51" t="s">
        <v>1282</v>
      </c>
      <c r="T124" s="51" t="s">
        <v>1286</v>
      </c>
      <c r="U124" s="51" t="s">
        <v>1286</v>
      </c>
      <c r="V124" s="51" t="s">
        <v>1309</v>
      </c>
    </row>
    <row r="125" spans="2:22" s="44" customFormat="1" ht="160.5" customHeight="1" x14ac:dyDescent="0.25">
      <c r="B125" s="38">
        <f t="shared" si="4"/>
        <v>16</v>
      </c>
      <c r="C125" s="38" t="s">
        <v>1243</v>
      </c>
      <c r="D125" s="38" t="s">
        <v>1062</v>
      </c>
      <c r="E125" s="38" t="s">
        <v>18</v>
      </c>
      <c r="F125" s="38" t="s">
        <v>70</v>
      </c>
      <c r="G125" s="38" t="s">
        <v>37</v>
      </c>
      <c r="H125" s="40" t="s">
        <v>794</v>
      </c>
      <c r="I125" s="38" t="s">
        <v>453</v>
      </c>
      <c r="J125" s="42">
        <v>26663764.705882352</v>
      </c>
      <c r="K125" s="42">
        <v>22664200</v>
      </c>
      <c r="L125" s="38" t="s">
        <v>80</v>
      </c>
      <c r="M125" s="38" t="s">
        <v>793</v>
      </c>
      <c r="N125" s="38" t="s">
        <v>62</v>
      </c>
      <c r="O125" s="50" t="s">
        <v>1282</v>
      </c>
      <c r="P125" s="50" t="s">
        <v>1285</v>
      </c>
      <c r="Q125" s="51" t="s">
        <v>1282</v>
      </c>
      <c r="R125" s="51" t="s">
        <v>1285</v>
      </c>
      <c r="S125" s="51" t="s">
        <v>1282</v>
      </c>
      <c r="T125" s="51" t="s">
        <v>1286</v>
      </c>
      <c r="U125" s="51" t="s">
        <v>1286</v>
      </c>
      <c r="V125" s="51" t="s">
        <v>1309</v>
      </c>
    </row>
    <row r="126" spans="2:22" s="44" customFormat="1" ht="160.5" customHeight="1" x14ac:dyDescent="0.25">
      <c r="B126" s="38">
        <f t="shared" si="4"/>
        <v>17</v>
      </c>
      <c r="C126" s="38" t="s">
        <v>1243</v>
      </c>
      <c r="D126" s="38" t="s">
        <v>1062</v>
      </c>
      <c r="E126" s="38" t="s">
        <v>15</v>
      </c>
      <c r="F126" s="38" t="s">
        <v>38</v>
      </c>
      <c r="G126" s="38" t="s">
        <v>39</v>
      </c>
      <c r="H126" s="40" t="s">
        <v>795</v>
      </c>
      <c r="I126" s="38" t="s">
        <v>453</v>
      </c>
      <c r="J126" s="42">
        <v>132900473</v>
      </c>
      <c r="K126" s="42">
        <v>110185000</v>
      </c>
      <c r="L126" s="38" t="s">
        <v>80</v>
      </c>
      <c r="M126" s="38" t="s">
        <v>673</v>
      </c>
      <c r="N126" s="40" t="s">
        <v>62</v>
      </c>
      <c r="O126" s="50" t="s">
        <v>1281</v>
      </c>
      <c r="P126" s="51" t="s">
        <v>1283</v>
      </c>
      <c r="Q126" s="51" t="s">
        <v>1281</v>
      </c>
      <c r="R126" s="51" t="s">
        <v>1283</v>
      </c>
      <c r="S126" s="51" t="s">
        <v>1281</v>
      </c>
      <c r="T126" s="51" t="s">
        <v>1285</v>
      </c>
      <c r="U126" s="51" t="s">
        <v>1285</v>
      </c>
      <c r="V126" s="51" t="s">
        <v>1309</v>
      </c>
    </row>
    <row r="127" spans="2:22" s="44" customFormat="1" ht="160.5" customHeight="1" x14ac:dyDescent="0.25">
      <c r="B127" s="38">
        <f t="shared" si="4"/>
        <v>18</v>
      </c>
      <c r="C127" s="38" t="s">
        <v>1243</v>
      </c>
      <c r="D127" s="38" t="s">
        <v>1062</v>
      </c>
      <c r="E127" s="38" t="s">
        <v>15</v>
      </c>
      <c r="F127" s="38" t="s">
        <v>40</v>
      </c>
      <c r="G127" s="38" t="s">
        <v>41</v>
      </c>
      <c r="H127" s="40" t="s">
        <v>795</v>
      </c>
      <c r="I127" s="38" t="s">
        <v>453</v>
      </c>
      <c r="J127" s="42">
        <v>41591765</v>
      </c>
      <c r="K127" s="42">
        <v>35353000</v>
      </c>
      <c r="L127" s="38" t="s">
        <v>80</v>
      </c>
      <c r="M127" s="38" t="s">
        <v>796</v>
      </c>
      <c r="N127" s="40" t="s">
        <v>62</v>
      </c>
      <c r="O127" s="50" t="s">
        <v>1281</v>
      </c>
      <c r="P127" s="51" t="s">
        <v>1283</v>
      </c>
      <c r="Q127" s="51" t="s">
        <v>1281</v>
      </c>
      <c r="R127" s="51" t="s">
        <v>1283</v>
      </c>
      <c r="S127" s="51" t="s">
        <v>1281</v>
      </c>
      <c r="T127" s="51" t="s">
        <v>1285</v>
      </c>
      <c r="U127" s="51" t="s">
        <v>1285</v>
      </c>
      <c r="V127" s="51" t="s">
        <v>1309</v>
      </c>
    </row>
    <row r="128" spans="2:22" s="44" customFormat="1" ht="160.5" customHeight="1" x14ac:dyDescent="0.25">
      <c r="B128" s="38">
        <f t="shared" si="4"/>
        <v>19</v>
      </c>
      <c r="C128" s="38" t="s">
        <v>1243</v>
      </c>
      <c r="D128" s="38" t="s">
        <v>1062</v>
      </c>
      <c r="E128" s="38" t="s">
        <v>8</v>
      </c>
      <c r="F128" s="38" t="s">
        <v>42</v>
      </c>
      <c r="G128" s="38" t="s">
        <v>43</v>
      </c>
      <c r="H128" s="40" t="s">
        <v>797</v>
      </c>
      <c r="I128" s="38" t="s">
        <v>453</v>
      </c>
      <c r="J128" s="42">
        <v>10000000</v>
      </c>
      <c r="K128" s="42">
        <v>6000000</v>
      </c>
      <c r="L128" s="38" t="s">
        <v>80</v>
      </c>
      <c r="M128" s="38" t="s">
        <v>798</v>
      </c>
      <c r="N128" s="40" t="s">
        <v>62</v>
      </c>
      <c r="O128" s="50" t="s">
        <v>1281</v>
      </c>
      <c r="P128" s="51" t="s">
        <v>1283</v>
      </c>
      <c r="Q128" s="51" t="s">
        <v>1281</v>
      </c>
      <c r="R128" s="51" t="s">
        <v>1285</v>
      </c>
      <c r="S128" s="51" t="s">
        <v>1282</v>
      </c>
      <c r="T128" s="51" t="s">
        <v>1286</v>
      </c>
      <c r="U128" s="51" t="s">
        <v>1286</v>
      </c>
      <c r="V128" s="51" t="s">
        <v>1309</v>
      </c>
    </row>
    <row r="129" spans="1:22" s="44" customFormat="1" ht="160.5" customHeight="1" x14ac:dyDescent="0.25">
      <c r="B129" s="38">
        <f t="shared" si="4"/>
        <v>20</v>
      </c>
      <c r="C129" s="38" t="s">
        <v>1243</v>
      </c>
      <c r="D129" s="38" t="s">
        <v>1062</v>
      </c>
      <c r="E129" s="38" t="s">
        <v>8</v>
      </c>
      <c r="F129" s="38" t="s">
        <v>44</v>
      </c>
      <c r="G129" s="38" t="s">
        <v>43</v>
      </c>
      <c r="H129" s="40" t="s">
        <v>797</v>
      </c>
      <c r="I129" s="38" t="s">
        <v>453</v>
      </c>
      <c r="J129" s="42">
        <v>58081066</v>
      </c>
      <c r="K129" s="42">
        <v>34848640</v>
      </c>
      <c r="L129" s="38" t="s">
        <v>80</v>
      </c>
      <c r="M129" s="38" t="s">
        <v>798</v>
      </c>
      <c r="N129" s="40" t="s">
        <v>62</v>
      </c>
      <c r="O129" s="50" t="s">
        <v>1281</v>
      </c>
      <c r="P129" s="51" t="s">
        <v>1283</v>
      </c>
      <c r="Q129" s="51" t="s">
        <v>1281</v>
      </c>
      <c r="R129" s="51" t="s">
        <v>1285</v>
      </c>
      <c r="S129" s="51" t="s">
        <v>1282</v>
      </c>
      <c r="T129" s="51" t="s">
        <v>1286</v>
      </c>
      <c r="U129" s="51" t="s">
        <v>1286</v>
      </c>
      <c r="V129" s="51" t="s">
        <v>1309</v>
      </c>
    </row>
    <row r="130" spans="1:22" s="44" customFormat="1" ht="160.5" customHeight="1" x14ac:dyDescent="0.25">
      <c r="B130" s="38">
        <f t="shared" si="4"/>
        <v>21</v>
      </c>
      <c r="C130" s="38" t="s">
        <v>1243</v>
      </c>
      <c r="D130" s="38" t="s">
        <v>1062</v>
      </c>
      <c r="E130" s="38" t="s">
        <v>8</v>
      </c>
      <c r="F130" s="38" t="s">
        <v>45</v>
      </c>
      <c r="G130" s="38" t="s">
        <v>43</v>
      </c>
      <c r="H130" s="40" t="s">
        <v>797</v>
      </c>
      <c r="I130" s="38" t="s">
        <v>453</v>
      </c>
      <c r="J130" s="42">
        <v>16666667</v>
      </c>
      <c r="K130" s="42">
        <v>10000000</v>
      </c>
      <c r="L130" s="38" t="s">
        <v>80</v>
      </c>
      <c r="M130" s="38" t="s">
        <v>20</v>
      </c>
      <c r="N130" s="40" t="s">
        <v>62</v>
      </c>
      <c r="O130" s="50" t="s">
        <v>1281</v>
      </c>
      <c r="P130" s="51" t="s">
        <v>1283</v>
      </c>
      <c r="Q130" s="51" t="s">
        <v>1281</v>
      </c>
      <c r="R130" s="51" t="s">
        <v>1285</v>
      </c>
      <c r="S130" s="51" t="s">
        <v>1282</v>
      </c>
      <c r="T130" s="51" t="s">
        <v>1286</v>
      </c>
      <c r="U130" s="51" t="s">
        <v>1286</v>
      </c>
      <c r="V130" s="51" t="s">
        <v>1309</v>
      </c>
    </row>
    <row r="131" spans="1:22" s="44" customFormat="1" ht="160.5" customHeight="1" x14ac:dyDescent="0.25">
      <c r="B131" s="38">
        <f t="shared" si="4"/>
        <v>22</v>
      </c>
      <c r="C131" s="38" t="s">
        <v>1243</v>
      </c>
      <c r="D131" s="38" t="s">
        <v>1062</v>
      </c>
      <c r="E131" s="38" t="s">
        <v>73</v>
      </c>
      <c r="F131" s="38" t="s">
        <v>64</v>
      </c>
      <c r="G131" s="38" t="s">
        <v>46</v>
      </c>
      <c r="H131" s="40" t="s">
        <v>799</v>
      </c>
      <c r="I131" s="38" t="s">
        <v>453</v>
      </c>
      <c r="J131" s="42">
        <v>126281235.29411764</v>
      </c>
      <c r="K131" s="42">
        <v>107339050</v>
      </c>
      <c r="L131" s="38" t="s">
        <v>80</v>
      </c>
      <c r="M131" s="38" t="s">
        <v>800</v>
      </c>
      <c r="N131" s="38" t="s">
        <v>62</v>
      </c>
      <c r="O131" s="50" t="s">
        <v>1282</v>
      </c>
      <c r="P131" s="50" t="s">
        <v>1285</v>
      </c>
      <c r="Q131" s="51" t="s">
        <v>1282</v>
      </c>
      <c r="R131" s="51" t="s">
        <v>1286</v>
      </c>
      <c r="S131" s="51" t="s">
        <v>1283</v>
      </c>
      <c r="T131" s="51" t="s">
        <v>1287</v>
      </c>
      <c r="U131" s="51" t="s">
        <v>1287</v>
      </c>
      <c r="V131" s="51" t="s">
        <v>1309</v>
      </c>
    </row>
    <row r="132" spans="1:22" s="44" customFormat="1" ht="160.5" customHeight="1" x14ac:dyDescent="0.25">
      <c r="B132" s="38">
        <f t="shared" si="4"/>
        <v>23</v>
      </c>
      <c r="C132" s="38" t="s">
        <v>1243</v>
      </c>
      <c r="D132" s="38" t="s">
        <v>1062</v>
      </c>
      <c r="E132" s="38" t="s">
        <v>73</v>
      </c>
      <c r="F132" s="38" t="s">
        <v>65</v>
      </c>
      <c r="G132" s="38" t="s">
        <v>46</v>
      </c>
      <c r="H132" s="40" t="s">
        <v>799</v>
      </c>
      <c r="I132" s="38" t="s">
        <v>453</v>
      </c>
      <c r="J132" s="42">
        <v>23313458.823529411</v>
      </c>
      <c r="K132" s="42">
        <v>19816440</v>
      </c>
      <c r="L132" s="38" t="s">
        <v>80</v>
      </c>
      <c r="M132" s="38" t="s">
        <v>801</v>
      </c>
      <c r="N132" s="38" t="s">
        <v>62</v>
      </c>
      <c r="O132" s="50" t="s">
        <v>1282</v>
      </c>
      <c r="P132" s="50" t="s">
        <v>1285</v>
      </c>
      <c r="Q132" s="51" t="s">
        <v>1282</v>
      </c>
      <c r="R132" s="51" t="s">
        <v>1286</v>
      </c>
      <c r="S132" s="51" t="s">
        <v>1283</v>
      </c>
      <c r="T132" s="51" t="s">
        <v>1287</v>
      </c>
      <c r="U132" s="51" t="s">
        <v>1287</v>
      </c>
      <c r="V132" s="51" t="s">
        <v>1309</v>
      </c>
    </row>
    <row r="133" spans="1:22" s="44" customFormat="1" ht="160.5" customHeight="1" x14ac:dyDescent="0.25">
      <c r="B133" s="38">
        <f t="shared" si="4"/>
        <v>24</v>
      </c>
      <c r="C133" s="38" t="s">
        <v>1243</v>
      </c>
      <c r="D133" s="38" t="s">
        <v>1062</v>
      </c>
      <c r="E133" s="38" t="s">
        <v>73</v>
      </c>
      <c r="F133" s="38" t="s">
        <v>66</v>
      </c>
      <c r="G133" s="38" t="s">
        <v>46</v>
      </c>
      <c r="H133" s="40" t="s">
        <v>799</v>
      </c>
      <c r="I133" s="38" t="s">
        <v>453</v>
      </c>
      <c r="J133" s="42">
        <v>44684129.411764704</v>
      </c>
      <c r="K133" s="42">
        <v>37981510</v>
      </c>
      <c r="L133" s="38" t="s">
        <v>80</v>
      </c>
      <c r="M133" s="38" t="s">
        <v>802</v>
      </c>
      <c r="N133" s="38" t="s">
        <v>62</v>
      </c>
      <c r="O133" s="50" t="s">
        <v>1282</v>
      </c>
      <c r="P133" s="50" t="s">
        <v>1285</v>
      </c>
      <c r="Q133" s="51" t="s">
        <v>1282</v>
      </c>
      <c r="R133" s="51" t="s">
        <v>1286</v>
      </c>
      <c r="S133" s="51" t="s">
        <v>1283</v>
      </c>
      <c r="T133" s="51" t="s">
        <v>1287</v>
      </c>
      <c r="U133" s="51" t="s">
        <v>1287</v>
      </c>
      <c r="V133" s="51" t="s">
        <v>1309</v>
      </c>
    </row>
    <row r="134" spans="1:22" s="44" customFormat="1" ht="160.5" customHeight="1" x14ac:dyDescent="0.25">
      <c r="B134" s="38">
        <f t="shared" si="4"/>
        <v>25</v>
      </c>
      <c r="C134" s="38" t="s">
        <v>1243</v>
      </c>
      <c r="D134" s="38" t="s">
        <v>1062</v>
      </c>
      <c r="E134" s="38" t="s">
        <v>19</v>
      </c>
      <c r="F134" s="38" t="s">
        <v>47</v>
      </c>
      <c r="G134" s="38" t="s">
        <v>48</v>
      </c>
      <c r="H134" s="40" t="s">
        <v>803</v>
      </c>
      <c r="I134" s="38" t="s">
        <v>453</v>
      </c>
      <c r="J134" s="42">
        <v>15788235.294117648</v>
      </c>
      <c r="K134" s="42">
        <v>13420000</v>
      </c>
      <c r="L134" s="38" t="s">
        <v>80</v>
      </c>
      <c r="M134" s="38" t="s">
        <v>804</v>
      </c>
      <c r="N134" s="40" t="s">
        <v>62</v>
      </c>
      <c r="O134" s="50" t="s">
        <v>1283</v>
      </c>
      <c r="P134" s="51" t="s">
        <v>1286</v>
      </c>
      <c r="Q134" s="51" t="s">
        <v>1283</v>
      </c>
      <c r="R134" s="51" t="s">
        <v>1286</v>
      </c>
      <c r="S134" s="51" t="s">
        <v>1283</v>
      </c>
      <c r="T134" s="51" t="s">
        <v>1287</v>
      </c>
      <c r="U134" s="51" t="s">
        <v>1287</v>
      </c>
      <c r="V134" s="51" t="s">
        <v>1309</v>
      </c>
    </row>
    <row r="135" spans="1:22" s="44" customFormat="1" ht="160.5" customHeight="1" x14ac:dyDescent="0.25">
      <c r="B135" s="38">
        <f t="shared" si="4"/>
        <v>26</v>
      </c>
      <c r="C135" s="38" t="s">
        <v>1243</v>
      </c>
      <c r="D135" s="38" t="s">
        <v>1062</v>
      </c>
      <c r="E135" s="38" t="s">
        <v>19</v>
      </c>
      <c r="F135" s="38" t="s">
        <v>47</v>
      </c>
      <c r="G135" s="38" t="s">
        <v>48</v>
      </c>
      <c r="H135" s="40" t="s">
        <v>803</v>
      </c>
      <c r="I135" s="38" t="s">
        <v>453</v>
      </c>
      <c r="J135" s="42">
        <v>17647058.823529411</v>
      </c>
      <c r="K135" s="42">
        <v>15000000</v>
      </c>
      <c r="L135" s="38" t="s">
        <v>80</v>
      </c>
      <c r="M135" s="38" t="s">
        <v>804</v>
      </c>
      <c r="N135" s="40" t="s">
        <v>62</v>
      </c>
      <c r="O135" s="50" t="s">
        <v>1283</v>
      </c>
      <c r="P135" s="51" t="s">
        <v>1286</v>
      </c>
      <c r="Q135" s="51" t="s">
        <v>1283</v>
      </c>
      <c r="R135" s="51" t="s">
        <v>1286</v>
      </c>
      <c r="S135" s="51" t="s">
        <v>1283</v>
      </c>
      <c r="T135" s="51" t="s">
        <v>1287</v>
      </c>
      <c r="U135" s="51" t="s">
        <v>1287</v>
      </c>
      <c r="V135" s="51" t="s">
        <v>1309</v>
      </c>
    </row>
    <row r="136" spans="1:22" s="44" customFormat="1" ht="160.5" customHeight="1" x14ac:dyDescent="0.25">
      <c r="B136" s="38">
        <f t="shared" si="4"/>
        <v>27</v>
      </c>
      <c r="C136" s="38" t="s">
        <v>1243</v>
      </c>
      <c r="D136" s="38" t="s">
        <v>1062</v>
      </c>
      <c r="E136" s="38" t="s">
        <v>618</v>
      </c>
      <c r="F136" s="38" t="s">
        <v>805</v>
      </c>
      <c r="G136" s="38" t="s">
        <v>805</v>
      </c>
      <c r="H136" s="40"/>
      <c r="I136" s="38" t="s">
        <v>453</v>
      </c>
      <c r="J136" s="42">
        <v>48823529</v>
      </c>
      <c r="K136" s="42">
        <v>35674000</v>
      </c>
      <c r="L136" s="38" t="s">
        <v>80</v>
      </c>
      <c r="M136" s="38" t="s">
        <v>509</v>
      </c>
      <c r="N136" s="40" t="s">
        <v>62</v>
      </c>
      <c r="O136" s="50" t="s">
        <v>1281</v>
      </c>
      <c r="P136" s="51" t="s">
        <v>1282</v>
      </c>
      <c r="Q136" s="51" t="s">
        <v>1281</v>
      </c>
      <c r="R136" s="51" t="s">
        <v>1283</v>
      </c>
      <c r="S136" s="51" t="s">
        <v>1281</v>
      </c>
      <c r="T136" s="51" t="s">
        <v>1283</v>
      </c>
      <c r="U136" s="51" t="s">
        <v>1283</v>
      </c>
      <c r="V136" s="51" t="s">
        <v>1309</v>
      </c>
    </row>
    <row r="137" spans="1:22" s="30" customFormat="1" ht="69.75" x14ac:dyDescent="0.25">
      <c r="A137" s="24"/>
      <c r="B137" s="25">
        <v>27</v>
      </c>
      <c r="C137" s="25" t="s">
        <v>1243</v>
      </c>
      <c r="D137" s="25" t="s">
        <v>1062</v>
      </c>
      <c r="E137" s="25" t="s">
        <v>1346</v>
      </c>
      <c r="F137" s="25"/>
      <c r="G137" s="25"/>
      <c r="H137" s="26"/>
      <c r="I137" s="25"/>
      <c r="J137" s="27">
        <f>SUM(J110:J136)</f>
        <v>1148343576.4705882</v>
      </c>
      <c r="K137" s="27">
        <f>SUM(K110:K136)</f>
        <v>946298705</v>
      </c>
      <c r="L137" s="25"/>
      <c r="M137" s="25"/>
      <c r="N137" s="26"/>
      <c r="O137" s="28"/>
      <c r="P137" s="29"/>
      <c r="Q137" s="29"/>
      <c r="R137" s="29"/>
      <c r="S137" s="29"/>
      <c r="T137" s="29"/>
      <c r="U137" s="28"/>
      <c r="V137" s="28"/>
    </row>
    <row r="138" spans="1:22" s="44" customFormat="1" ht="160.5" customHeight="1" x14ac:dyDescent="0.25">
      <c r="B138" s="38">
        <v>1</v>
      </c>
      <c r="C138" s="38" t="s">
        <v>1244</v>
      </c>
      <c r="D138" s="38" t="s">
        <v>1245</v>
      </c>
      <c r="E138" s="38" t="s">
        <v>618</v>
      </c>
      <c r="F138" s="38" t="s">
        <v>228</v>
      </c>
      <c r="G138" s="39" t="s">
        <v>806</v>
      </c>
      <c r="H138" s="38" t="s">
        <v>559</v>
      </c>
      <c r="I138" s="38" t="s">
        <v>1279</v>
      </c>
      <c r="J138" s="42">
        <v>49376506</v>
      </c>
      <c r="K138" s="42">
        <v>41970030</v>
      </c>
      <c r="L138" s="38" t="s">
        <v>80</v>
      </c>
      <c r="M138" s="38" t="s">
        <v>1072</v>
      </c>
      <c r="N138" s="38" t="s">
        <v>62</v>
      </c>
      <c r="O138" s="59" t="s">
        <v>1281</v>
      </c>
      <c r="P138" s="60" t="s">
        <v>1387</v>
      </c>
      <c r="Q138" s="59" t="s">
        <v>1281</v>
      </c>
      <c r="R138" s="60" t="s">
        <v>12</v>
      </c>
      <c r="S138" s="60" t="s">
        <v>12</v>
      </c>
      <c r="T138" s="59" t="s">
        <v>1281</v>
      </c>
      <c r="U138" s="59" t="s">
        <v>1281</v>
      </c>
      <c r="V138" s="59" t="s">
        <v>1293</v>
      </c>
    </row>
    <row r="139" spans="1:22" s="44" customFormat="1" ht="160.5" customHeight="1" x14ac:dyDescent="0.25">
      <c r="B139" s="38">
        <f>B138+1</f>
        <v>2</v>
      </c>
      <c r="C139" s="38" t="s">
        <v>1244</v>
      </c>
      <c r="D139" s="38" t="s">
        <v>1245</v>
      </c>
      <c r="E139" s="38" t="s">
        <v>15</v>
      </c>
      <c r="F139" s="38" t="s">
        <v>807</v>
      </c>
      <c r="G139" s="39" t="s">
        <v>808</v>
      </c>
      <c r="H139" s="38" t="s">
        <v>1064</v>
      </c>
      <c r="I139" s="38" t="s">
        <v>1279</v>
      </c>
      <c r="J139" s="42">
        <v>107748235</v>
      </c>
      <c r="K139" s="42">
        <v>91586000</v>
      </c>
      <c r="L139" s="38" t="s">
        <v>80</v>
      </c>
      <c r="M139" s="38" t="s">
        <v>1246</v>
      </c>
      <c r="N139" s="38" t="s">
        <v>62</v>
      </c>
      <c r="O139" s="59" t="s">
        <v>1282</v>
      </c>
      <c r="P139" s="50" t="s">
        <v>1283</v>
      </c>
      <c r="Q139" s="59" t="s">
        <v>1282</v>
      </c>
      <c r="R139" s="60" t="s">
        <v>12</v>
      </c>
      <c r="S139" s="60" t="s">
        <v>12</v>
      </c>
      <c r="T139" s="51" t="s">
        <v>1285</v>
      </c>
      <c r="U139" s="51" t="s">
        <v>1283</v>
      </c>
      <c r="V139" s="51" t="s">
        <v>1291</v>
      </c>
    </row>
    <row r="140" spans="1:22" s="44" customFormat="1" ht="160.5" customHeight="1" x14ac:dyDescent="0.25">
      <c r="B140" s="38">
        <f t="shared" ref="B140:B158" si="5">B139+1</f>
        <v>3</v>
      </c>
      <c r="C140" s="38" t="s">
        <v>1244</v>
      </c>
      <c r="D140" s="38" t="s">
        <v>1245</v>
      </c>
      <c r="E140" s="38" t="s">
        <v>14</v>
      </c>
      <c r="F140" s="38" t="s">
        <v>809</v>
      </c>
      <c r="G140" s="39" t="s">
        <v>110</v>
      </c>
      <c r="H140" s="38" t="s">
        <v>1065</v>
      </c>
      <c r="I140" s="38" t="s">
        <v>1279</v>
      </c>
      <c r="J140" s="42">
        <v>46647794</v>
      </c>
      <c r="K140" s="42">
        <v>39650624.899999999</v>
      </c>
      <c r="L140" s="38" t="s">
        <v>80</v>
      </c>
      <c r="M140" s="38" t="s">
        <v>1247</v>
      </c>
      <c r="N140" s="38" t="s">
        <v>810</v>
      </c>
      <c r="O140" s="59" t="s">
        <v>1282</v>
      </c>
      <c r="P140" s="50" t="s">
        <v>1283</v>
      </c>
      <c r="Q140" s="59" t="s">
        <v>1282</v>
      </c>
      <c r="R140" s="60" t="s">
        <v>12</v>
      </c>
      <c r="S140" s="60" t="s">
        <v>12</v>
      </c>
      <c r="T140" s="51" t="s">
        <v>1285</v>
      </c>
      <c r="U140" s="51" t="s">
        <v>1283</v>
      </c>
      <c r="V140" s="51" t="s">
        <v>1291</v>
      </c>
    </row>
    <row r="141" spans="1:22" s="44" customFormat="1" ht="160.5" customHeight="1" x14ac:dyDescent="0.25">
      <c r="B141" s="38">
        <f t="shared" si="5"/>
        <v>4</v>
      </c>
      <c r="C141" s="38" t="s">
        <v>1244</v>
      </c>
      <c r="D141" s="38" t="s">
        <v>1245</v>
      </c>
      <c r="E141" s="38" t="s">
        <v>8</v>
      </c>
      <c r="F141" s="38" t="s">
        <v>676</v>
      </c>
      <c r="G141" s="39" t="s">
        <v>811</v>
      </c>
      <c r="H141" s="38" t="s">
        <v>1067</v>
      </c>
      <c r="I141" s="38" t="s">
        <v>1279</v>
      </c>
      <c r="J141" s="42">
        <v>21000000</v>
      </c>
      <c r="K141" s="42">
        <v>15570244</v>
      </c>
      <c r="L141" s="38" t="s">
        <v>80</v>
      </c>
      <c r="M141" s="38" t="s">
        <v>1069</v>
      </c>
      <c r="N141" s="38" t="s">
        <v>63</v>
      </c>
      <c r="O141" s="59" t="s">
        <v>1282</v>
      </c>
      <c r="P141" s="50" t="s">
        <v>1283</v>
      </c>
      <c r="Q141" s="59" t="s">
        <v>1282</v>
      </c>
      <c r="R141" s="60" t="s">
        <v>12</v>
      </c>
      <c r="S141" s="60" t="s">
        <v>12</v>
      </c>
      <c r="T141" s="51" t="s">
        <v>1285</v>
      </c>
      <c r="U141" s="51" t="s">
        <v>1283</v>
      </c>
      <c r="V141" s="51" t="s">
        <v>1291</v>
      </c>
    </row>
    <row r="142" spans="1:22" s="44" customFormat="1" ht="160.5" customHeight="1" x14ac:dyDescent="0.25">
      <c r="B142" s="38">
        <f t="shared" si="5"/>
        <v>5</v>
      </c>
      <c r="C142" s="38" t="s">
        <v>1244</v>
      </c>
      <c r="D142" s="38" t="s">
        <v>1245</v>
      </c>
      <c r="E142" s="38" t="s">
        <v>9</v>
      </c>
      <c r="F142" s="38" t="s">
        <v>812</v>
      </c>
      <c r="G142" s="39" t="s">
        <v>813</v>
      </c>
      <c r="H142" s="38" t="s">
        <v>1066</v>
      </c>
      <c r="I142" s="38" t="s">
        <v>1279</v>
      </c>
      <c r="J142" s="42">
        <v>26331201</v>
      </c>
      <c r="K142" s="42">
        <v>22381521</v>
      </c>
      <c r="L142" s="38" t="s">
        <v>80</v>
      </c>
      <c r="M142" s="38" t="s">
        <v>16</v>
      </c>
      <c r="N142" s="38" t="s">
        <v>63</v>
      </c>
      <c r="O142" s="59" t="s">
        <v>1281</v>
      </c>
      <c r="P142" s="59" t="s">
        <v>1281</v>
      </c>
      <c r="Q142" s="57" t="s">
        <v>1281</v>
      </c>
      <c r="R142" s="60" t="s">
        <v>12</v>
      </c>
      <c r="S142" s="60" t="s">
        <v>12</v>
      </c>
      <c r="T142" s="57" t="s">
        <v>1282</v>
      </c>
      <c r="U142" s="57" t="s">
        <v>1282</v>
      </c>
      <c r="V142" s="57" t="s">
        <v>1287</v>
      </c>
    </row>
    <row r="143" spans="1:22" s="44" customFormat="1" ht="160.5" customHeight="1" x14ac:dyDescent="0.25">
      <c r="B143" s="38">
        <f t="shared" si="5"/>
        <v>6</v>
      </c>
      <c r="C143" s="38" t="s">
        <v>1244</v>
      </c>
      <c r="D143" s="38" t="s">
        <v>1245</v>
      </c>
      <c r="E143" s="38" t="s">
        <v>18</v>
      </c>
      <c r="F143" s="38" t="s">
        <v>814</v>
      </c>
      <c r="G143" s="39" t="s">
        <v>815</v>
      </c>
      <c r="H143" s="38" t="s">
        <v>1065</v>
      </c>
      <c r="I143" s="38" t="s">
        <v>1279</v>
      </c>
      <c r="J143" s="42">
        <v>156970121</v>
      </c>
      <c r="K143" s="42">
        <v>133424602.84999999</v>
      </c>
      <c r="L143" s="38" t="s">
        <v>80</v>
      </c>
      <c r="M143" s="38" t="s">
        <v>1248</v>
      </c>
      <c r="N143" s="38" t="s">
        <v>810</v>
      </c>
      <c r="O143" s="59" t="s">
        <v>1282</v>
      </c>
      <c r="P143" s="50" t="s">
        <v>1285</v>
      </c>
      <c r="Q143" s="59" t="s">
        <v>1282</v>
      </c>
      <c r="R143" s="60" t="s">
        <v>12</v>
      </c>
      <c r="S143" s="60" t="s">
        <v>12</v>
      </c>
      <c r="T143" s="50" t="s">
        <v>1286</v>
      </c>
      <c r="U143" s="51" t="s">
        <v>1283</v>
      </c>
      <c r="V143" s="51" t="s">
        <v>1297</v>
      </c>
    </row>
    <row r="144" spans="1:22" s="44" customFormat="1" ht="160.5" customHeight="1" x14ac:dyDescent="0.25">
      <c r="B144" s="38">
        <f t="shared" si="5"/>
        <v>7</v>
      </c>
      <c r="C144" s="38" t="s">
        <v>1244</v>
      </c>
      <c r="D144" s="38" t="s">
        <v>1245</v>
      </c>
      <c r="E144" s="38" t="s">
        <v>14</v>
      </c>
      <c r="F144" s="38" t="s">
        <v>816</v>
      </c>
      <c r="G144" s="39" t="s">
        <v>110</v>
      </c>
      <c r="H144" s="38" t="s">
        <v>1065</v>
      </c>
      <c r="I144" s="38" t="s">
        <v>1279</v>
      </c>
      <c r="J144" s="42">
        <v>54893012</v>
      </c>
      <c r="K144" s="42">
        <v>46659060</v>
      </c>
      <c r="L144" s="38" t="s">
        <v>80</v>
      </c>
      <c r="M144" s="38" t="s">
        <v>1249</v>
      </c>
      <c r="N144" s="38" t="s">
        <v>810</v>
      </c>
      <c r="O144" s="59" t="s">
        <v>1282</v>
      </c>
      <c r="P144" s="50" t="s">
        <v>1285</v>
      </c>
      <c r="Q144" s="51" t="s">
        <v>1282</v>
      </c>
      <c r="R144" s="60" t="s">
        <v>12</v>
      </c>
      <c r="S144" s="60" t="s">
        <v>12</v>
      </c>
      <c r="T144" s="50" t="s">
        <v>1286</v>
      </c>
      <c r="U144" s="51" t="s">
        <v>1283</v>
      </c>
      <c r="V144" s="51" t="s">
        <v>1297</v>
      </c>
    </row>
    <row r="145" spans="1:22" s="44" customFormat="1" ht="160.5" customHeight="1" x14ac:dyDescent="0.25">
      <c r="B145" s="38">
        <f t="shared" si="5"/>
        <v>8</v>
      </c>
      <c r="C145" s="38" t="s">
        <v>1244</v>
      </c>
      <c r="D145" s="38" t="s">
        <v>1245</v>
      </c>
      <c r="E145" s="38" t="s">
        <v>9</v>
      </c>
      <c r="F145" s="38" t="s">
        <v>812</v>
      </c>
      <c r="G145" s="39" t="s">
        <v>813</v>
      </c>
      <c r="H145" s="38" t="s">
        <v>1066</v>
      </c>
      <c r="I145" s="38" t="s">
        <v>1279</v>
      </c>
      <c r="J145" s="42">
        <v>10000000</v>
      </c>
      <c r="K145" s="42">
        <v>8500000</v>
      </c>
      <c r="L145" s="38" t="s">
        <v>80</v>
      </c>
      <c r="M145" s="38" t="s">
        <v>151</v>
      </c>
      <c r="N145" s="38" t="s">
        <v>63</v>
      </c>
      <c r="O145" s="59" t="s">
        <v>1282</v>
      </c>
      <c r="P145" s="59" t="s">
        <v>1282</v>
      </c>
      <c r="Q145" s="51" t="s">
        <v>1282</v>
      </c>
      <c r="R145" s="60" t="s">
        <v>12</v>
      </c>
      <c r="S145" s="60" t="s">
        <v>12</v>
      </c>
      <c r="T145" s="51" t="s">
        <v>1283</v>
      </c>
      <c r="U145" s="51" t="s">
        <v>1283</v>
      </c>
      <c r="V145" s="51" t="s">
        <v>1301</v>
      </c>
    </row>
    <row r="146" spans="1:22" s="44" customFormat="1" ht="160.5" customHeight="1" x14ac:dyDescent="0.25">
      <c r="B146" s="38">
        <f t="shared" si="5"/>
        <v>9</v>
      </c>
      <c r="C146" s="38" t="s">
        <v>1244</v>
      </c>
      <c r="D146" s="38" t="s">
        <v>1245</v>
      </c>
      <c r="E146" s="38" t="s">
        <v>13</v>
      </c>
      <c r="F146" s="38" t="s">
        <v>817</v>
      </c>
      <c r="G146" s="39" t="s">
        <v>818</v>
      </c>
      <c r="H146" s="38" t="s">
        <v>1065</v>
      </c>
      <c r="I146" s="38" t="s">
        <v>1279</v>
      </c>
      <c r="J146" s="42">
        <v>39900000</v>
      </c>
      <c r="K146" s="42">
        <v>33915000</v>
      </c>
      <c r="L146" s="38" t="s">
        <v>80</v>
      </c>
      <c r="M146" s="38" t="s">
        <v>1250</v>
      </c>
      <c r="N146" s="38" t="s">
        <v>63</v>
      </c>
      <c r="O146" s="59" t="s">
        <v>1282</v>
      </c>
      <c r="P146" s="50" t="s">
        <v>1285</v>
      </c>
      <c r="Q146" s="51" t="s">
        <v>1282</v>
      </c>
      <c r="R146" s="60" t="s">
        <v>12</v>
      </c>
      <c r="S146" s="60" t="s">
        <v>12</v>
      </c>
      <c r="T146" s="50" t="s">
        <v>1286</v>
      </c>
      <c r="U146" s="51" t="s">
        <v>1283</v>
      </c>
      <c r="V146" s="51" t="s">
        <v>1297</v>
      </c>
    </row>
    <row r="147" spans="1:22" s="44" customFormat="1" ht="160.5" customHeight="1" x14ac:dyDescent="0.25">
      <c r="B147" s="38">
        <f t="shared" si="5"/>
        <v>10</v>
      </c>
      <c r="C147" s="38" t="s">
        <v>1244</v>
      </c>
      <c r="D147" s="38" t="s">
        <v>1245</v>
      </c>
      <c r="E147" s="38" t="s">
        <v>11</v>
      </c>
      <c r="F147" s="38" t="s">
        <v>819</v>
      </c>
      <c r="G147" s="39" t="s">
        <v>820</v>
      </c>
      <c r="H147" s="38" t="s">
        <v>1066</v>
      </c>
      <c r="I147" s="38" t="s">
        <v>1279</v>
      </c>
      <c r="J147" s="42">
        <v>15382353</v>
      </c>
      <c r="K147" s="42">
        <v>13075000</v>
      </c>
      <c r="L147" s="38" t="s">
        <v>80</v>
      </c>
      <c r="M147" s="38" t="s">
        <v>151</v>
      </c>
      <c r="N147" s="38" t="s">
        <v>63</v>
      </c>
      <c r="O147" s="59" t="s">
        <v>1282</v>
      </c>
      <c r="P147" s="50" t="s">
        <v>1282</v>
      </c>
      <c r="Q147" s="51" t="s">
        <v>1282</v>
      </c>
      <c r="R147" s="60" t="s">
        <v>12</v>
      </c>
      <c r="S147" s="60" t="s">
        <v>12</v>
      </c>
      <c r="T147" s="51" t="s">
        <v>1283</v>
      </c>
      <c r="U147" s="51" t="s">
        <v>1283</v>
      </c>
      <c r="V147" s="51" t="s">
        <v>1285</v>
      </c>
    </row>
    <row r="148" spans="1:22" s="44" customFormat="1" ht="160.5" customHeight="1" x14ac:dyDescent="0.25">
      <c r="B148" s="38">
        <f t="shared" si="5"/>
        <v>11</v>
      </c>
      <c r="C148" s="38" t="s">
        <v>1244</v>
      </c>
      <c r="D148" s="38" t="s">
        <v>1245</v>
      </c>
      <c r="E148" s="38" t="s">
        <v>9</v>
      </c>
      <c r="F148" s="38" t="s">
        <v>821</v>
      </c>
      <c r="G148" s="39" t="s">
        <v>813</v>
      </c>
      <c r="H148" s="38" t="s">
        <v>1066</v>
      </c>
      <c r="I148" s="38" t="s">
        <v>1279</v>
      </c>
      <c r="J148" s="42">
        <v>41250000</v>
      </c>
      <c r="K148" s="42">
        <v>35062500</v>
      </c>
      <c r="L148" s="38" t="s">
        <v>80</v>
      </c>
      <c r="M148" s="38" t="s">
        <v>151</v>
      </c>
      <c r="N148" s="38" t="s">
        <v>63</v>
      </c>
      <c r="O148" s="59" t="s">
        <v>1283</v>
      </c>
      <c r="P148" s="50" t="s">
        <v>1283</v>
      </c>
      <c r="Q148" s="51" t="s">
        <v>1283</v>
      </c>
      <c r="R148" s="60" t="s">
        <v>12</v>
      </c>
      <c r="S148" s="60" t="s">
        <v>12</v>
      </c>
      <c r="T148" s="51" t="s">
        <v>1283</v>
      </c>
      <c r="U148" s="51" t="s">
        <v>1285</v>
      </c>
      <c r="V148" s="51" t="s">
        <v>1285</v>
      </c>
    </row>
    <row r="149" spans="1:22" s="44" customFormat="1" ht="160.5" customHeight="1" x14ac:dyDescent="0.25">
      <c r="B149" s="38">
        <f t="shared" si="5"/>
        <v>12</v>
      </c>
      <c r="C149" s="38" t="s">
        <v>1244</v>
      </c>
      <c r="D149" s="38" t="s">
        <v>1245</v>
      </c>
      <c r="E149" s="38" t="s">
        <v>376</v>
      </c>
      <c r="F149" s="38" t="s">
        <v>822</v>
      </c>
      <c r="G149" s="39" t="s">
        <v>823</v>
      </c>
      <c r="H149" s="38" t="s">
        <v>1068</v>
      </c>
      <c r="I149" s="38" t="s">
        <v>1279</v>
      </c>
      <c r="J149" s="42">
        <v>12654755</v>
      </c>
      <c r="K149" s="42">
        <v>10756542</v>
      </c>
      <c r="L149" s="38" t="s">
        <v>80</v>
      </c>
      <c r="M149" s="38" t="s">
        <v>1251</v>
      </c>
      <c r="N149" s="38" t="s">
        <v>63</v>
      </c>
      <c r="O149" s="59" t="s">
        <v>1283</v>
      </c>
      <c r="P149" s="59" t="s">
        <v>1286</v>
      </c>
      <c r="Q149" s="51" t="s">
        <v>1283</v>
      </c>
      <c r="R149" s="60" t="s">
        <v>12</v>
      </c>
      <c r="S149" s="60" t="s">
        <v>12</v>
      </c>
      <c r="T149" s="50" t="s">
        <v>1286</v>
      </c>
      <c r="U149" s="51" t="s">
        <v>1285</v>
      </c>
      <c r="V149" s="51" t="s">
        <v>1302</v>
      </c>
    </row>
    <row r="150" spans="1:22" s="44" customFormat="1" ht="160.5" customHeight="1" x14ac:dyDescent="0.25">
      <c r="B150" s="38">
        <f t="shared" si="5"/>
        <v>13</v>
      </c>
      <c r="C150" s="38" t="s">
        <v>1244</v>
      </c>
      <c r="D150" s="38" t="s">
        <v>1245</v>
      </c>
      <c r="E150" s="38" t="s">
        <v>9</v>
      </c>
      <c r="F150" s="38" t="s">
        <v>824</v>
      </c>
      <c r="G150" s="39" t="s">
        <v>813</v>
      </c>
      <c r="H150" s="38" t="s">
        <v>1066</v>
      </c>
      <c r="I150" s="38" t="s">
        <v>1279</v>
      </c>
      <c r="J150" s="42">
        <v>25000000</v>
      </c>
      <c r="K150" s="42">
        <v>21250000</v>
      </c>
      <c r="L150" s="38" t="s">
        <v>80</v>
      </c>
      <c r="M150" s="38" t="s">
        <v>151</v>
      </c>
      <c r="N150" s="38" t="s">
        <v>63</v>
      </c>
      <c r="O150" s="59" t="s">
        <v>1283</v>
      </c>
      <c r="P150" s="50" t="s">
        <v>1283</v>
      </c>
      <c r="Q150" s="51" t="s">
        <v>1283</v>
      </c>
      <c r="R150" s="60" t="s">
        <v>12</v>
      </c>
      <c r="S150" s="60" t="s">
        <v>12</v>
      </c>
      <c r="T150" s="51" t="s">
        <v>1283</v>
      </c>
      <c r="U150" s="51" t="s">
        <v>1285</v>
      </c>
      <c r="V150" s="51" t="s">
        <v>1285</v>
      </c>
    </row>
    <row r="151" spans="1:22" s="44" customFormat="1" ht="160.5" customHeight="1" x14ac:dyDescent="0.25">
      <c r="B151" s="38">
        <f t="shared" si="5"/>
        <v>14</v>
      </c>
      <c r="C151" s="38" t="s">
        <v>1244</v>
      </c>
      <c r="D151" s="38" t="s">
        <v>1245</v>
      </c>
      <c r="E151" s="38" t="s">
        <v>9</v>
      </c>
      <c r="F151" s="38" t="s">
        <v>825</v>
      </c>
      <c r="G151" s="39" t="s">
        <v>813</v>
      </c>
      <c r="H151" s="38" t="s">
        <v>1066</v>
      </c>
      <c r="I151" s="38" t="s">
        <v>1279</v>
      </c>
      <c r="J151" s="42">
        <v>15000000</v>
      </c>
      <c r="K151" s="42">
        <v>12750000</v>
      </c>
      <c r="L151" s="38" t="s">
        <v>80</v>
      </c>
      <c r="M151" s="38" t="s">
        <v>16</v>
      </c>
      <c r="N151" s="38" t="s">
        <v>63</v>
      </c>
      <c r="O151" s="59" t="s">
        <v>1283</v>
      </c>
      <c r="P151" s="50" t="s">
        <v>1283</v>
      </c>
      <c r="Q151" s="51" t="s">
        <v>1283</v>
      </c>
      <c r="R151" s="60" t="s">
        <v>12</v>
      </c>
      <c r="S151" s="60" t="s">
        <v>12</v>
      </c>
      <c r="T151" s="51" t="s">
        <v>1283</v>
      </c>
      <c r="U151" s="51" t="s">
        <v>1285</v>
      </c>
      <c r="V151" s="51" t="s">
        <v>1285</v>
      </c>
    </row>
    <row r="152" spans="1:22" s="44" customFormat="1" ht="160.5" customHeight="1" x14ac:dyDescent="0.25">
      <c r="B152" s="38">
        <f t="shared" si="5"/>
        <v>15</v>
      </c>
      <c r="C152" s="38" t="s">
        <v>1244</v>
      </c>
      <c r="D152" s="38" t="s">
        <v>1245</v>
      </c>
      <c r="E152" s="38" t="s">
        <v>9</v>
      </c>
      <c r="F152" s="38" t="s">
        <v>322</v>
      </c>
      <c r="G152" s="39" t="s">
        <v>813</v>
      </c>
      <c r="H152" s="38" t="s">
        <v>1066</v>
      </c>
      <c r="I152" s="38" t="s">
        <v>1279</v>
      </c>
      <c r="J152" s="42">
        <v>20000000</v>
      </c>
      <c r="K152" s="42">
        <v>17000000</v>
      </c>
      <c r="L152" s="38" t="s">
        <v>80</v>
      </c>
      <c r="M152" s="38" t="s">
        <v>151</v>
      </c>
      <c r="N152" s="38" t="s">
        <v>63</v>
      </c>
      <c r="O152" s="59" t="s">
        <v>1283</v>
      </c>
      <c r="P152" s="50" t="s">
        <v>1283</v>
      </c>
      <c r="Q152" s="51" t="s">
        <v>1283</v>
      </c>
      <c r="R152" s="60" t="s">
        <v>12</v>
      </c>
      <c r="S152" s="60" t="s">
        <v>12</v>
      </c>
      <c r="T152" s="51" t="s">
        <v>1285</v>
      </c>
      <c r="U152" s="51" t="s">
        <v>1285</v>
      </c>
      <c r="V152" s="51" t="s">
        <v>1296</v>
      </c>
    </row>
    <row r="153" spans="1:22" s="44" customFormat="1" ht="160.5" customHeight="1" x14ac:dyDescent="0.25">
      <c r="B153" s="38">
        <f t="shared" si="5"/>
        <v>16</v>
      </c>
      <c r="C153" s="38" t="s">
        <v>1244</v>
      </c>
      <c r="D153" s="38" t="s">
        <v>1245</v>
      </c>
      <c r="E153" s="38" t="s">
        <v>376</v>
      </c>
      <c r="F153" s="38" t="s">
        <v>826</v>
      </c>
      <c r="G153" s="39" t="s">
        <v>827</v>
      </c>
      <c r="H153" s="38" t="s">
        <v>1068</v>
      </c>
      <c r="I153" s="38" t="s">
        <v>1279</v>
      </c>
      <c r="J153" s="42">
        <v>21091259</v>
      </c>
      <c r="K153" s="42">
        <v>17927570</v>
      </c>
      <c r="L153" s="38" t="s">
        <v>80</v>
      </c>
      <c r="M153" s="38" t="s">
        <v>1313</v>
      </c>
      <c r="N153" s="38" t="s">
        <v>63</v>
      </c>
      <c r="O153" s="59" t="s">
        <v>1283</v>
      </c>
      <c r="P153" s="50" t="s">
        <v>1286</v>
      </c>
      <c r="Q153" s="50" t="s">
        <v>1283</v>
      </c>
      <c r="R153" s="60" t="s">
        <v>12</v>
      </c>
      <c r="S153" s="60" t="s">
        <v>12</v>
      </c>
      <c r="T153" s="50" t="s">
        <v>1286</v>
      </c>
      <c r="U153" s="51" t="s">
        <v>1285</v>
      </c>
      <c r="V153" s="51" t="s">
        <v>1302</v>
      </c>
    </row>
    <row r="154" spans="1:22" s="44" customFormat="1" ht="160.5" customHeight="1" x14ac:dyDescent="0.25">
      <c r="B154" s="38">
        <f t="shared" si="5"/>
        <v>17</v>
      </c>
      <c r="C154" s="38" t="s">
        <v>1244</v>
      </c>
      <c r="D154" s="38" t="s">
        <v>1245</v>
      </c>
      <c r="E154" s="38" t="s">
        <v>19</v>
      </c>
      <c r="F154" s="38" t="s">
        <v>828</v>
      </c>
      <c r="G154" s="39" t="s">
        <v>829</v>
      </c>
      <c r="H154" s="38" t="s">
        <v>1067</v>
      </c>
      <c r="I154" s="38" t="s">
        <v>1279</v>
      </c>
      <c r="J154" s="42">
        <v>11999783</v>
      </c>
      <c r="K154" s="42">
        <v>8897122</v>
      </c>
      <c r="L154" s="38" t="s">
        <v>80</v>
      </c>
      <c r="M154" s="38" t="s">
        <v>1252</v>
      </c>
      <c r="N154" s="38" t="s">
        <v>63</v>
      </c>
      <c r="O154" s="59" t="s">
        <v>1283</v>
      </c>
      <c r="P154" s="50" t="s">
        <v>1286</v>
      </c>
      <c r="Q154" s="50" t="s">
        <v>1283</v>
      </c>
      <c r="R154" s="60" t="s">
        <v>12</v>
      </c>
      <c r="S154" s="60" t="s">
        <v>12</v>
      </c>
      <c r="T154" s="50" t="s">
        <v>1286</v>
      </c>
      <c r="U154" s="51" t="s">
        <v>1285</v>
      </c>
      <c r="V154" s="51" t="s">
        <v>1291</v>
      </c>
    </row>
    <row r="155" spans="1:22" s="44" customFormat="1" ht="160.5" customHeight="1" x14ac:dyDescent="0.25">
      <c r="B155" s="38">
        <f t="shared" si="5"/>
        <v>18</v>
      </c>
      <c r="C155" s="38" t="s">
        <v>1244</v>
      </c>
      <c r="D155" s="38" t="s">
        <v>1245</v>
      </c>
      <c r="E155" s="38" t="s">
        <v>830</v>
      </c>
      <c r="F155" s="38" t="s">
        <v>831</v>
      </c>
      <c r="G155" s="39" t="s">
        <v>832</v>
      </c>
      <c r="H155" s="38" t="s">
        <v>1068</v>
      </c>
      <c r="I155" s="38" t="s">
        <v>1279</v>
      </c>
      <c r="J155" s="42">
        <v>1729121</v>
      </c>
      <c r="K155" s="42">
        <v>1469753</v>
      </c>
      <c r="L155" s="38" t="s">
        <v>80</v>
      </c>
      <c r="M155" s="38" t="s">
        <v>1253</v>
      </c>
      <c r="N155" s="38" t="s">
        <v>63</v>
      </c>
      <c r="O155" s="59" t="s">
        <v>1283</v>
      </c>
      <c r="P155" s="50" t="s">
        <v>1286</v>
      </c>
      <c r="Q155" s="50" t="s">
        <v>1283</v>
      </c>
      <c r="R155" s="60" t="s">
        <v>12</v>
      </c>
      <c r="S155" s="60" t="s">
        <v>12</v>
      </c>
      <c r="T155" s="50" t="s">
        <v>1286</v>
      </c>
      <c r="U155" s="51" t="s">
        <v>1285</v>
      </c>
      <c r="V155" s="51" t="s">
        <v>1291</v>
      </c>
    </row>
    <row r="156" spans="1:22" s="44" customFormat="1" ht="160.5" customHeight="1" x14ac:dyDescent="0.25">
      <c r="B156" s="38">
        <f t="shared" si="5"/>
        <v>19</v>
      </c>
      <c r="C156" s="38" t="s">
        <v>1244</v>
      </c>
      <c r="D156" s="38" t="s">
        <v>1245</v>
      </c>
      <c r="E156" s="38" t="s">
        <v>10</v>
      </c>
      <c r="F156" s="38" t="s">
        <v>833</v>
      </c>
      <c r="G156" s="39" t="s">
        <v>834</v>
      </c>
      <c r="H156" s="38" t="s">
        <v>1066</v>
      </c>
      <c r="I156" s="38" t="s">
        <v>1279</v>
      </c>
      <c r="J156" s="42">
        <v>3000000</v>
      </c>
      <c r="K156" s="42">
        <v>2550000</v>
      </c>
      <c r="L156" s="38" t="s">
        <v>80</v>
      </c>
      <c r="M156" s="38" t="s">
        <v>1070</v>
      </c>
      <c r="N156" s="38" t="s">
        <v>62</v>
      </c>
      <c r="O156" s="59" t="s">
        <v>1283</v>
      </c>
      <c r="P156" s="59" t="s">
        <v>1283</v>
      </c>
      <c r="Q156" s="50" t="s">
        <v>1283</v>
      </c>
      <c r="R156" s="60" t="s">
        <v>12</v>
      </c>
      <c r="S156" s="60" t="s">
        <v>12</v>
      </c>
      <c r="T156" s="51" t="s">
        <v>1285</v>
      </c>
      <c r="U156" s="51" t="s">
        <v>1285</v>
      </c>
      <c r="V156" s="51" t="s">
        <v>1296</v>
      </c>
    </row>
    <row r="157" spans="1:22" s="44" customFormat="1" ht="160.5" customHeight="1" x14ac:dyDescent="0.25">
      <c r="B157" s="38">
        <f t="shared" si="5"/>
        <v>20</v>
      </c>
      <c r="C157" s="38" t="s">
        <v>1244</v>
      </c>
      <c r="D157" s="38" t="s">
        <v>1245</v>
      </c>
      <c r="E157" s="38" t="s">
        <v>9</v>
      </c>
      <c r="F157" s="38" t="s">
        <v>835</v>
      </c>
      <c r="G157" s="39" t="s">
        <v>813</v>
      </c>
      <c r="H157" s="38" t="s">
        <v>1066</v>
      </c>
      <c r="I157" s="38" t="s">
        <v>1279</v>
      </c>
      <c r="J157" s="42">
        <v>12000000</v>
      </c>
      <c r="K157" s="42">
        <v>10200000</v>
      </c>
      <c r="L157" s="38" t="s">
        <v>80</v>
      </c>
      <c r="M157" s="38" t="s">
        <v>1071</v>
      </c>
      <c r="N157" s="38" t="s">
        <v>63</v>
      </c>
      <c r="O157" s="59" t="s">
        <v>1283</v>
      </c>
      <c r="P157" s="50" t="s">
        <v>1283</v>
      </c>
      <c r="Q157" s="50" t="s">
        <v>1283</v>
      </c>
      <c r="R157" s="60" t="s">
        <v>12</v>
      </c>
      <c r="S157" s="60" t="s">
        <v>12</v>
      </c>
      <c r="T157" s="51" t="s">
        <v>1285</v>
      </c>
      <c r="U157" s="51" t="s">
        <v>1285</v>
      </c>
      <c r="V157" s="51" t="s">
        <v>1296</v>
      </c>
    </row>
    <row r="158" spans="1:22" s="44" customFormat="1" ht="160.5" customHeight="1" x14ac:dyDescent="0.25">
      <c r="B158" s="38">
        <f t="shared" si="5"/>
        <v>21</v>
      </c>
      <c r="C158" s="38" t="s">
        <v>1244</v>
      </c>
      <c r="D158" s="38" t="s">
        <v>1245</v>
      </c>
      <c r="E158" s="38" t="s">
        <v>1063</v>
      </c>
      <c r="F158" s="38" t="s">
        <v>837</v>
      </c>
      <c r="G158" s="39" t="s">
        <v>838</v>
      </c>
      <c r="H158" s="38" t="s">
        <v>1066</v>
      </c>
      <c r="I158" s="38" t="s">
        <v>1279</v>
      </c>
      <c r="J158" s="42">
        <v>2500000</v>
      </c>
      <c r="K158" s="42">
        <v>2125000</v>
      </c>
      <c r="L158" s="38" t="s">
        <v>80</v>
      </c>
      <c r="M158" s="38" t="s">
        <v>1072</v>
      </c>
      <c r="N158" s="38" t="s">
        <v>839</v>
      </c>
      <c r="O158" s="50" t="s">
        <v>1282</v>
      </c>
      <c r="P158" s="60" t="s">
        <v>12</v>
      </c>
      <c r="Q158" s="60" t="s">
        <v>12</v>
      </c>
      <c r="R158" s="60" t="s">
        <v>12</v>
      </c>
      <c r="S158" s="60" t="s">
        <v>12</v>
      </c>
      <c r="T158" s="60" t="s">
        <v>12</v>
      </c>
      <c r="U158" s="60" t="s">
        <v>12</v>
      </c>
      <c r="V158" s="60"/>
    </row>
    <row r="159" spans="1:22" s="30" customFormat="1" ht="46.5" x14ac:dyDescent="0.25">
      <c r="A159" s="24"/>
      <c r="B159" s="25">
        <v>21</v>
      </c>
      <c r="C159" s="25" t="s">
        <v>1374</v>
      </c>
      <c r="D159" s="25" t="s">
        <v>1375</v>
      </c>
      <c r="E159" s="25" t="s">
        <v>1347</v>
      </c>
      <c r="F159" s="25"/>
      <c r="G159" s="25"/>
      <c r="H159" s="26"/>
      <c r="I159" s="25"/>
      <c r="J159" s="27">
        <f>SUM(J138:J158)</f>
        <v>694474140</v>
      </c>
      <c r="K159" s="27">
        <f>SUM(K138:K158)</f>
        <v>586720569.75</v>
      </c>
      <c r="L159" s="25"/>
      <c r="M159" s="25"/>
      <c r="N159" s="26"/>
      <c r="O159" s="28"/>
      <c r="P159" s="29"/>
      <c r="Q159" s="29"/>
      <c r="R159" s="29"/>
      <c r="S159" s="29"/>
      <c r="T159" s="29"/>
      <c r="U159" s="28"/>
      <c r="V159" s="28"/>
    </row>
    <row r="160" spans="1:22" s="49" customFormat="1" ht="160.5" customHeight="1" x14ac:dyDescent="0.25">
      <c r="B160" s="38">
        <v>1</v>
      </c>
      <c r="C160" s="38" t="s">
        <v>1254</v>
      </c>
      <c r="D160" s="38" t="s">
        <v>1255</v>
      </c>
      <c r="E160" s="38" t="s">
        <v>10</v>
      </c>
      <c r="F160" s="39" t="s">
        <v>389</v>
      </c>
      <c r="G160" s="39" t="s">
        <v>390</v>
      </c>
      <c r="H160" s="40" t="s">
        <v>681</v>
      </c>
      <c r="I160" s="38" t="s">
        <v>391</v>
      </c>
      <c r="J160" s="42">
        <v>23811306</v>
      </c>
      <c r="K160" s="42">
        <v>20239610</v>
      </c>
      <c r="L160" s="38" t="s">
        <v>80</v>
      </c>
      <c r="M160" s="38" t="s">
        <v>1231</v>
      </c>
      <c r="N160" s="40" t="s">
        <v>63</v>
      </c>
      <c r="O160" s="50" t="s">
        <v>1281</v>
      </c>
      <c r="P160" s="51" t="s">
        <v>1283</v>
      </c>
      <c r="Q160" s="57" t="str">
        <f>O160</f>
        <v>trim 2/2023</v>
      </c>
      <c r="R160" s="51" t="s">
        <v>1285</v>
      </c>
      <c r="S160" s="51" t="s">
        <v>1281</v>
      </c>
      <c r="T160" s="51" t="s">
        <v>1286</v>
      </c>
      <c r="U160" s="51" t="s">
        <v>1282</v>
      </c>
      <c r="V160" s="51" t="s">
        <v>1291</v>
      </c>
    </row>
    <row r="161" spans="2:22" s="49" customFormat="1" ht="160.5" customHeight="1" x14ac:dyDescent="0.25">
      <c r="B161" s="38">
        <f>B160+1</f>
        <v>2</v>
      </c>
      <c r="C161" s="38" t="s">
        <v>1254</v>
      </c>
      <c r="D161" s="38" t="s">
        <v>1255</v>
      </c>
      <c r="E161" s="38" t="s">
        <v>10</v>
      </c>
      <c r="F161" s="39" t="s">
        <v>392</v>
      </c>
      <c r="G161" s="39" t="s">
        <v>393</v>
      </c>
      <c r="H161" s="40" t="s">
        <v>681</v>
      </c>
      <c r="I161" s="38" t="s">
        <v>391</v>
      </c>
      <c r="J161" s="42">
        <v>21764706</v>
      </c>
      <c r="K161" s="42">
        <v>11000000</v>
      </c>
      <c r="L161" s="38" t="s">
        <v>80</v>
      </c>
      <c r="M161" s="38" t="s">
        <v>1256</v>
      </c>
      <c r="N161" s="40" t="s">
        <v>63</v>
      </c>
      <c r="O161" s="50" t="s">
        <v>1281</v>
      </c>
      <c r="P161" s="51" t="s">
        <v>1283</v>
      </c>
      <c r="Q161" s="57" t="str">
        <f t="shared" ref="Q161:Q204" si="6">O161</f>
        <v>trim 2/2023</v>
      </c>
      <c r="R161" s="51" t="s">
        <v>1285</v>
      </c>
      <c r="S161" s="51" t="s">
        <v>1281</v>
      </c>
      <c r="T161" s="51" t="s">
        <v>1286</v>
      </c>
      <c r="U161" s="51" t="s">
        <v>1282</v>
      </c>
      <c r="V161" s="51" t="s">
        <v>1291</v>
      </c>
    </row>
    <row r="162" spans="2:22" s="49" customFormat="1" ht="160.5" customHeight="1" x14ac:dyDescent="0.25">
      <c r="B162" s="38">
        <f t="shared" ref="B162:B204" si="7">B161+1</f>
        <v>3</v>
      </c>
      <c r="C162" s="38" t="s">
        <v>1254</v>
      </c>
      <c r="D162" s="38" t="s">
        <v>1255</v>
      </c>
      <c r="E162" s="38" t="s">
        <v>10</v>
      </c>
      <c r="F162" s="39" t="s">
        <v>1360</v>
      </c>
      <c r="G162" s="39" t="s">
        <v>394</v>
      </c>
      <c r="H162" s="40" t="s">
        <v>681</v>
      </c>
      <c r="I162" s="38" t="s">
        <v>391</v>
      </c>
      <c r="J162" s="42">
        <v>7500000</v>
      </c>
      <c r="K162" s="42">
        <v>6375000</v>
      </c>
      <c r="L162" s="38" t="s">
        <v>80</v>
      </c>
      <c r="M162" s="38" t="s">
        <v>840</v>
      </c>
      <c r="N162" s="38" t="s">
        <v>63</v>
      </c>
      <c r="O162" s="50" t="s">
        <v>1282</v>
      </c>
      <c r="P162" s="50" t="s">
        <v>1285</v>
      </c>
      <c r="Q162" s="57" t="str">
        <f t="shared" si="6"/>
        <v>trim 3/2023</v>
      </c>
      <c r="R162" s="51" t="s">
        <v>1285</v>
      </c>
      <c r="S162" s="58" t="str">
        <f>O162</f>
        <v>trim 3/2023</v>
      </c>
      <c r="T162" s="51" t="s">
        <v>1287</v>
      </c>
      <c r="U162" s="51" t="s">
        <v>1282</v>
      </c>
      <c r="V162" s="51" t="s">
        <v>1291</v>
      </c>
    </row>
    <row r="163" spans="2:22" s="49" customFormat="1" ht="160.5" customHeight="1" x14ac:dyDescent="0.25">
      <c r="B163" s="38">
        <f t="shared" si="7"/>
        <v>4</v>
      </c>
      <c r="C163" s="38" t="s">
        <v>1254</v>
      </c>
      <c r="D163" s="38" t="s">
        <v>1255</v>
      </c>
      <c r="E163" s="38" t="s">
        <v>10</v>
      </c>
      <c r="F163" s="39" t="s">
        <v>1361</v>
      </c>
      <c r="G163" s="39" t="s">
        <v>395</v>
      </c>
      <c r="H163" s="40" t="s">
        <v>681</v>
      </c>
      <c r="I163" s="38" t="s">
        <v>391</v>
      </c>
      <c r="J163" s="42">
        <v>11523665.9</v>
      </c>
      <c r="K163" s="42">
        <v>16410284</v>
      </c>
      <c r="L163" s="38" t="s">
        <v>80</v>
      </c>
      <c r="M163" s="38" t="s">
        <v>151</v>
      </c>
      <c r="N163" s="38" t="s">
        <v>63</v>
      </c>
      <c r="O163" s="50" t="s">
        <v>1281</v>
      </c>
      <c r="P163" s="51" t="s">
        <v>1283</v>
      </c>
      <c r="Q163" s="57" t="str">
        <f t="shared" si="6"/>
        <v>trim 2/2023</v>
      </c>
      <c r="R163" s="51" t="s">
        <v>1285</v>
      </c>
      <c r="S163" s="58" t="str">
        <f>O163</f>
        <v>trim 2/2023</v>
      </c>
      <c r="T163" s="51" t="s">
        <v>1286</v>
      </c>
      <c r="U163" s="51" t="s">
        <v>1282</v>
      </c>
      <c r="V163" s="51" t="s">
        <v>1291</v>
      </c>
    </row>
    <row r="164" spans="2:22" s="49" customFormat="1" ht="160.5" customHeight="1" x14ac:dyDescent="0.25">
      <c r="B164" s="38">
        <f t="shared" si="7"/>
        <v>5</v>
      </c>
      <c r="C164" s="38" t="s">
        <v>1254</v>
      </c>
      <c r="D164" s="38" t="s">
        <v>1255</v>
      </c>
      <c r="E164" s="38" t="s">
        <v>10</v>
      </c>
      <c r="F164" s="39" t="s">
        <v>1362</v>
      </c>
      <c r="G164" s="39" t="s">
        <v>396</v>
      </c>
      <c r="H164" s="40" t="s">
        <v>691</v>
      </c>
      <c r="I164" s="38" t="s">
        <v>391</v>
      </c>
      <c r="J164" s="42">
        <v>7500000</v>
      </c>
      <c r="K164" s="42">
        <v>6375000</v>
      </c>
      <c r="L164" s="38" t="s">
        <v>80</v>
      </c>
      <c r="M164" s="38" t="s">
        <v>151</v>
      </c>
      <c r="N164" s="38" t="s">
        <v>63</v>
      </c>
      <c r="O164" s="50" t="s">
        <v>1281</v>
      </c>
      <c r="P164" s="51" t="s">
        <v>1283</v>
      </c>
      <c r="Q164" s="57" t="str">
        <f t="shared" si="6"/>
        <v>trim 2/2023</v>
      </c>
      <c r="R164" s="51" t="s">
        <v>1285</v>
      </c>
      <c r="S164" s="58" t="str">
        <f>O164</f>
        <v>trim 2/2023</v>
      </c>
      <c r="T164" s="51" t="s">
        <v>1286</v>
      </c>
      <c r="U164" s="51" t="s">
        <v>1282</v>
      </c>
      <c r="V164" s="51" t="s">
        <v>1291</v>
      </c>
    </row>
    <row r="165" spans="2:22" s="49" customFormat="1" ht="160.5" customHeight="1" x14ac:dyDescent="0.25">
      <c r="B165" s="38">
        <f t="shared" si="7"/>
        <v>6</v>
      </c>
      <c r="C165" s="38" t="s">
        <v>1254</v>
      </c>
      <c r="D165" s="38" t="s">
        <v>1255</v>
      </c>
      <c r="E165" s="38" t="s">
        <v>11</v>
      </c>
      <c r="F165" s="39" t="s">
        <v>397</v>
      </c>
      <c r="G165" s="39" t="s">
        <v>398</v>
      </c>
      <c r="H165" s="40" t="s">
        <v>686</v>
      </c>
      <c r="I165" s="38" t="s">
        <v>391</v>
      </c>
      <c r="J165" s="42">
        <v>16764706</v>
      </c>
      <c r="K165" s="42">
        <v>14250000</v>
      </c>
      <c r="L165" s="38" t="s">
        <v>80</v>
      </c>
      <c r="M165" s="38" t="s">
        <v>151</v>
      </c>
      <c r="N165" s="38" t="s">
        <v>63</v>
      </c>
      <c r="O165" s="50" t="s">
        <v>1282</v>
      </c>
      <c r="P165" s="50" t="s">
        <v>1285</v>
      </c>
      <c r="Q165" s="57" t="str">
        <f t="shared" si="6"/>
        <v>trim 3/2023</v>
      </c>
      <c r="R165" s="51" t="s">
        <v>1285</v>
      </c>
      <c r="S165" s="58" t="str">
        <f>O165</f>
        <v>trim 3/2023</v>
      </c>
      <c r="T165" s="51" t="s">
        <v>1287</v>
      </c>
      <c r="U165" s="51" t="s">
        <v>1282</v>
      </c>
      <c r="V165" s="51" t="s">
        <v>1287</v>
      </c>
    </row>
    <row r="166" spans="2:22" s="49" customFormat="1" ht="160.5" customHeight="1" x14ac:dyDescent="0.25">
      <c r="B166" s="38">
        <f t="shared" si="7"/>
        <v>7</v>
      </c>
      <c r="C166" s="38" t="s">
        <v>1254</v>
      </c>
      <c r="D166" s="38" t="s">
        <v>1255</v>
      </c>
      <c r="E166" s="38" t="s">
        <v>9</v>
      </c>
      <c r="F166" s="39" t="s">
        <v>399</v>
      </c>
      <c r="G166" s="39" t="s">
        <v>396</v>
      </c>
      <c r="H166" s="40" t="s">
        <v>691</v>
      </c>
      <c r="I166" s="38" t="s">
        <v>391</v>
      </c>
      <c r="J166" s="42">
        <v>19306216</v>
      </c>
      <c r="K166" s="42">
        <v>16410284</v>
      </c>
      <c r="L166" s="38" t="s">
        <v>80</v>
      </c>
      <c r="M166" s="38" t="s">
        <v>841</v>
      </c>
      <c r="N166" s="40" t="s">
        <v>63</v>
      </c>
      <c r="O166" s="50" t="s">
        <v>1281</v>
      </c>
      <c r="P166" s="51" t="s">
        <v>1283</v>
      </c>
      <c r="Q166" s="57" t="str">
        <f t="shared" si="6"/>
        <v>trim 2/2023</v>
      </c>
      <c r="R166" s="51" t="s">
        <v>1285</v>
      </c>
      <c r="S166" s="51" t="s">
        <v>1281</v>
      </c>
      <c r="T166" s="51" t="s">
        <v>1286</v>
      </c>
      <c r="U166" s="51" t="s">
        <v>1282</v>
      </c>
      <c r="V166" s="51" t="s">
        <v>1305</v>
      </c>
    </row>
    <row r="167" spans="2:22" s="49" customFormat="1" ht="160.5" customHeight="1" x14ac:dyDescent="0.25">
      <c r="B167" s="38">
        <f t="shared" si="7"/>
        <v>8</v>
      </c>
      <c r="C167" s="38" t="s">
        <v>1254</v>
      </c>
      <c r="D167" s="38" t="s">
        <v>1255</v>
      </c>
      <c r="E167" s="38" t="s">
        <v>9</v>
      </c>
      <c r="F167" s="39" t="s">
        <v>400</v>
      </c>
      <c r="G167" s="39" t="s">
        <v>396</v>
      </c>
      <c r="H167" s="40" t="s">
        <v>691</v>
      </c>
      <c r="I167" s="38" t="s">
        <v>391</v>
      </c>
      <c r="J167" s="42">
        <v>46714503.600000001</v>
      </c>
      <c r="K167" s="42">
        <v>39707328</v>
      </c>
      <c r="L167" s="38" t="s">
        <v>80</v>
      </c>
      <c r="M167" s="38" t="s">
        <v>151</v>
      </c>
      <c r="N167" s="40" t="s">
        <v>63</v>
      </c>
      <c r="O167" s="50" t="s">
        <v>1281</v>
      </c>
      <c r="P167" s="51" t="s">
        <v>1283</v>
      </c>
      <c r="Q167" s="57" t="str">
        <f t="shared" si="6"/>
        <v>trim 2/2023</v>
      </c>
      <c r="R167" s="51" t="s">
        <v>1283</v>
      </c>
      <c r="S167" s="51" t="s">
        <v>1281</v>
      </c>
      <c r="T167" s="51" t="s">
        <v>1286</v>
      </c>
      <c r="U167" s="51" t="s">
        <v>1282</v>
      </c>
      <c r="V167" s="51" t="s">
        <v>1305</v>
      </c>
    </row>
    <row r="168" spans="2:22" s="49" customFormat="1" ht="160.5" customHeight="1" x14ac:dyDescent="0.25">
      <c r="B168" s="38">
        <f t="shared" si="7"/>
        <v>9</v>
      </c>
      <c r="C168" s="38" t="s">
        <v>1254</v>
      </c>
      <c r="D168" s="38" t="s">
        <v>1255</v>
      </c>
      <c r="E168" s="38" t="s">
        <v>9</v>
      </c>
      <c r="F168" s="39" t="s">
        <v>1363</v>
      </c>
      <c r="G168" s="39" t="s">
        <v>396</v>
      </c>
      <c r="H168" s="40" t="s">
        <v>691</v>
      </c>
      <c r="I168" s="38" t="s">
        <v>391</v>
      </c>
      <c r="J168" s="42">
        <v>20000000</v>
      </c>
      <c r="K168" s="42">
        <v>17000000</v>
      </c>
      <c r="L168" s="38" t="s">
        <v>80</v>
      </c>
      <c r="M168" s="38" t="s">
        <v>151</v>
      </c>
      <c r="N168" s="38" t="s">
        <v>63</v>
      </c>
      <c r="O168" s="50" t="s">
        <v>1282</v>
      </c>
      <c r="P168" s="50" t="s">
        <v>1285</v>
      </c>
      <c r="Q168" s="57" t="str">
        <f t="shared" si="6"/>
        <v>trim 3/2023</v>
      </c>
      <c r="R168" s="51" t="s">
        <v>1285</v>
      </c>
      <c r="S168" s="58" t="str">
        <f t="shared" ref="S168:S195" si="8">O168</f>
        <v>trim 3/2023</v>
      </c>
      <c r="T168" s="51" t="s">
        <v>1287</v>
      </c>
      <c r="U168" s="51" t="s">
        <v>1282</v>
      </c>
      <c r="V168" s="51" t="s">
        <v>1305</v>
      </c>
    </row>
    <row r="169" spans="2:22" s="49" customFormat="1" ht="160.5" customHeight="1" x14ac:dyDescent="0.25">
      <c r="B169" s="38">
        <f t="shared" si="7"/>
        <v>10</v>
      </c>
      <c r="C169" s="38" t="s">
        <v>1254</v>
      </c>
      <c r="D169" s="38" t="s">
        <v>1255</v>
      </c>
      <c r="E169" s="38" t="s">
        <v>9</v>
      </c>
      <c r="F169" s="39" t="s">
        <v>1364</v>
      </c>
      <c r="G169" s="39" t="s">
        <v>396</v>
      </c>
      <c r="H169" s="40" t="s">
        <v>691</v>
      </c>
      <c r="I169" s="38" t="s">
        <v>391</v>
      </c>
      <c r="J169" s="42">
        <v>15000000</v>
      </c>
      <c r="K169" s="42">
        <v>12750000</v>
      </c>
      <c r="L169" s="38" t="s">
        <v>80</v>
      </c>
      <c r="M169" s="38" t="s">
        <v>151</v>
      </c>
      <c r="N169" s="38" t="s">
        <v>63</v>
      </c>
      <c r="O169" s="50" t="s">
        <v>1282</v>
      </c>
      <c r="P169" s="50" t="s">
        <v>1285</v>
      </c>
      <c r="Q169" s="51" t="str">
        <f t="shared" si="6"/>
        <v>trim 3/2023</v>
      </c>
      <c r="R169" s="51" t="s">
        <v>1285</v>
      </c>
      <c r="S169" s="51" t="str">
        <f>O169</f>
        <v>trim 3/2023</v>
      </c>
      <c r="T169" s="51" t="s">
        <v>1287</v>
      </c>
      <c r="U169" s="51" t="s">
        <v>1282</v>
      </c>
      <c r="V169" s="51" t="s">
        <v>1305</v>
      </c>
    </row>
    <row r="170" spans="2:22" s="49" customFormat="1" ht="160.5" customHeight="1" x14ac:dyDescent="0.25">
      <c r="B170" s="38">
        <f t="shared" si="7"/>
        <v>11</v>
      </c>
      <c r="C170" s="38" t="s">
        <v>1254</v>
      </c>
      <c r="D170" s="38" t="s">
        <v>1255</v>
      </c>
      <c r="E170" s="38" t="s">
        <v>9</v>
      </c>
      <c r="F170" s="39" t="s">
        <v>401</v>
      </c>
      <c r="G170" s="39" t="s">
        <v>396</v>
      </c>
      <c r="H170" s="40" t="s">
        <v>691</v>
      </c>
      <c r="I170" s="38" t="s">
        <v>391</v>
      </c>
      <c r="J170" s="42">
        <v>10000000</v>
      </c>
      <c r="K170" s="42">
        <v>8500000</v>
      </c>
      <c r="L170" s="38" t="s">
        <v>80</v>
      </c>
      <c r="M170" s="38" t="s">
        <v>841</v>
      </c>
      <c r="N170" s="40" t="s">
        <v>63</v>
      </c>
      <c r="O170" s="50" t="s">
        <v>1282</v>
      </c>
      <c r="P170" s="50" t="s">
        <v>1285</v>
      </c>
      <c r="Q170" s="57" t="str">
        <f t="shared" si="6"/>
        <v>trim 3/2023</v>
      </c>
      <c r="R170" s="51" t="s">
        <v>1285</v>
      </c>
      <c r="S170" s="58" t="str">
        <f>O170</f>
        <v>trim 3/2023</v>
      </c>
      <c r="T170" s="51" t="s">
        <v>1287</v>
      </c>
      <c r="U170" s="51" t="s">
        <v>1282</v>
      </c>
      <c r="V170" s="51" t="s">
        <v>1291</v>
      </c>
    </row>
    <row r="171" spans="2:22" s="49" customFormat="1" ht="160.5" customHeight="1" x14ac:dyDescent="0.25">
      <c r="B171" s="38">
        <f t="shared" si="7"/>
        <v>12</v>
      </c>
      <c r="C171" s="38" t="s">
        <v>1254</v>
      </c>
      <c r="D171" s="38" t="s">
        <v>1255</v>
      </c>
      <c r="E171" s="38" t="s">
        <v>10</v>
      </c>
      <c r="F171" s="39" t="s">
        <v>402</v>
      </c>
      <c r="G171" s="39" t="s">
        <v>396</v>
      </c>
      <c r="H171" s="40" t="s">
        <v>691</v>
      </c>
      <c r="I171" s="38" t="s">
        <v>391</v>
      </c>
      <c r="J171" s="42">
        <v>14117647.1</v>
      </c>
      <c r="K171" s="42">
        <v>12000000</v>
      </c>
      <c r="L171" s="38" t="s">
        <v>80</v>
      </c>
      <c r="M171" s="38" t="s">
        <v>841</v>
      </c>
      <c r="N171" s="38" t="s">
        <v>63</v>
      </c>
      <c r="O171" s="50" t="s">
        <v>1282</v>
      </c>
      <c r="P171" s="50" t="s">
        <v>1285</v>
      </c>
      <c r="Q171" s="57" t="str">
        <f t="shared" si="6"/>
        <v>trim 3/2023</v>
      </c>
      <c r="R171" s="51" t="s">
        <v>1285</v>
      </c>
      <c r="S171" s="58" t="str">
        <f>O171</f>
        <v>trim 3/2023</v>
      </c>
      <c r="T171" s="51" t="s">
        <v>1287</v>
      </c>
      <c r="U171" s="51" t="s">
        <v>1282</v>
      </c>
      <c r="V171" s="51" t="s">
        <v>1291</v>
      </c>
    </row>
    <row r="172" spans="2:22" s="49" customFormat="1" ht="160.5" customHeight="1" x14ac:dyDescent="0.25">
      <c r="B172" s="38">
        <f t="shared" si="7"/>
        <v>13</v>
      </c>
      <c r="C172" s="38" t="s">
        <v>1254</v>
      </c>
      <c r="D172" s="38" t="s">
        <v>1255</v>
      </c>
      <c r="E172" s="38" t="s">
        <v>10</v>
      </c>
      <c r="F172" s="39" t="s">
        <v>1365</v>
      </c>
      <c r="G172" s="39" t="s">
        <v>403</v>
      </c>
      <c r="H172" s="40" t="s">
        <v>691</v>
      </c>
      <c r="I172" s="38" t="s">
        <v>391</v>
      </c>
      <c r="J172" s="42">
        <v>39453974.149999999</v>
      </c>
      <c r="K172" s="42">
        <v>33535878</v>
      </c>
      <c r="L172" s="38" t="s">
        <v>80</v>
      </c>
      <c r="M172" s="38" t="s">
        <v>842</v>
      </c>
      <c r="N172" s="40" t="s">
        <v>63</v>
      </c>
      <c r="O172" s="50" t="s">
        <v>1281</v>
      </c>
      <c r="P172" s="51" t="s">
        <v>1283</v>
      </c>
      <c r="Q172" s="57" t="str">
        <f t="shared" si="6"/>
        <v>trim 2/2023</v>
      </c>
      <c r="R172" s="51" t="s">
        <v>1283</v>
      </c>
      <c r="S172" s="51" t="s">
        <v>1281</v>
      </c>
      <c r="T172" s="51" t="s">
        <v>1286</v>
      </c>
      <c r="U172" s="51" t="s">
        <v>1282</v>
      </c>
      <c r="V172" s="51" t="s">
        <v>1305</v>
      </c>
    </row>
    <row r="173" spans="2:22" s="49" customFormat="1" ht="160.5" customHeight="1" x14ac:dyDescent="0.25">
      <c r="B173" s="38">
        <f t="shared" si="7"/>
        <v>14</v>
      </c>
      <c r="C173" s="38" t="s">
        <v>1254</v>
      </c>
      <c r="D173" s="38" t="s">
        <v>1255</v>
      </c>
      <c r="E173" s="38" t="s">
        <v>10</v>
      </c>
      <c r="F173" s="39" t="s">
        <v>1366</v>
      </c>
      <c r="G173" s="39" t="s">
        <v>403</v>
      </c>
      <c r="H173" s="40" t="s">
        <v>691</v>
      </c>
      <c r="I173" s="38" t="s">
        <v>391</v>
      </c>
      <c r="J173" s="42">
        <v>43036466</v>
      </c>
      <c r="K173" s="42">
        <v>36580996</v>
      </c>
      <c r="L173" s="38" t="s">
        <v>80</v>
      </c>
      <c r="M173" s="38" t="s">
        <v>151</v>
      </c>
      <c r="N173" s="38" t="s">
        <v>63</v>
      </c>
      <c r="O173" s="50" t="s">
        <v>1282</v>
      </c>
      <c r="P173" s="50" t="s">
        <v>1285</v>
      </c>
      <c r="Q173" s="57" t="str">
        <f t="shared" si="6"/>
        <v>trim 3/2023</v>
      </c>
      <c r="R173" s="51" t="s">
        <v>1285</v>
      </c>
      <c r="S173" s="58" t="str">
        <f>O173</f>
        <v>trim 3/2023</v>
      </c>
      <c r="T173" s="51" t="s">
        <v>1287</v>
      </c>
      <c r="U173" s="51" t="s">
        <v>1282</v>
      </c>
      <c r="V173" s="51" t="s">
        <v>1291</v>
      </c>
    </row>
    <row r="174" spans="2:22" s="49" customFormat="1" ht="160.5" customHeight="1" x14ac:dyDescent="0.25">
      <c r="B174" s="38">
        <f t="shared" si="7"/>
        <v>15</v>
      </c>
      <c r="C174" s="38" t="s">
        <v>1254</v>
      </c>
      <c r="D174" s="38" t="s">
        <v>1255</v>
      </c>
      <c r="E174" s="38" t="s">
        <v>10</v>
      </c>
      <c r="F174" s="39" t="s">
        <v>404</v>
      </c>
      <c r="G174" s="39" t="s">
        <v>403</v>
      </c>
      <c r="H174" s="40" t="s">
        <v>691</v>
      </c>
      <c r="I174" s="38" t="s">
        <v>391</v>
      </c>
      <c r="J174" s="42">
        <v>5882353</v>
      </c>
      <c r="K174" s="42">
        <v>5000000</v>
      </c>
      <c r="L174" s="38" t="s">
        <v>80</v>
      </c>
      <c r="M174" s="38" t="s">
        <v>843</v>
      </c>
      <c r="N174" s="40" t="s">
        <v>63</v>
      </c>
      <c r="O174" s="50" t="s">
        <v>1281</v>
      </c>
      <c r="P174" s="51" t="s">
        <v>1283</v>
      </c>
      <c r="Q174" s="57" t="str">
        <f t="shared" si="6"/>
        <v>trim 2/2023</v>
      </c>
      <c r="R174" s="51" t="s">
        <v>1285</v>
      </c>
      <c r="S174" s="51" t="s">
        <v>1281</v>
      </c>
      <c r="T174" s="51" t="s">
        <v>1286</v>
      </c>
      <c r="U174" s="51" t="s">
        <v>1282</v>
      </c>
      <c r="V174" s="51" t="s">
        <v>1305</v>
      </c>
    </row>
    <row r="175" spans="2:22" s="49" customFormat="1" ht="160.5" customHeight="1" x14ac:dyDescent="0.25">
      <c r="B175" s="38">
        <f t="shared" si="7"/>
        <v>16</v>
      </c>
      <c r="C175" s="38" t="s">
        <v>1254</v>
      </c>
      <c r="D175" s="38" t="s">
        <v>1255</v>
      </c>
      <c r="E175" s="38" t="s">
        <v>279</v>
      </c>
      <c r="F175" s="39" t="s">
        <v>1367</v>
      </c>
      <c r="G175" s="39" t="s">
        <v>405</v>
      </c>
      <c r="H175" s="40" t="s">
        <v>702</v>
      </c>
      <c r="I175" s="38" t="s">
        <v>391</v>
      </c>
      <c r="J175" s="42">
        <v>1300000</v>
      </c>
      <c r="K175" s="42">
        <v>1105000</v>
      </c>
      <c r="L175" s="38" t="s">
        <v>80</v>
      </c>
      <c r="M175" s="38" t="s">
        <v>844</v>
      </c>
      <c r="N175" s="40" t="s">
        <v>63</v>
      </c>
      <c r="O175" s="50" t="s">
        <v>1283</v>
      </c>
      <c r="P175" s="51" t="s">
        <v>1286</v>
      </c>
      <c r="Q175" s="51" t="str">
        <f t="shared" si="6"/>
        <v>trim 4/2023</v>
      </c>
      <c r="R175" s="51" t="s">
        <v>1287</v>
      </c>
      <c r="S175" s="58" t="str">
        <f>O175</f>
        <v>trim 4/2023</v>
      </c>
      <c r="T175" s="51" t="s">
        <v>1288</v>
      </c>
      <c r="U175" s="51" t="s">
        <v>1285</v>
      </c>
      <c r="V175" s="51" t="s">
        <v>1300</v>
      </c>
    </row>
    <row r="176" spans="2:22" s="49" customFormat="1" ht="160.5" customHeight="1" x14ac:dyDescent="0.25">
      <c r="B176" s="38">
        <f t="shared" si="7"/>
        <v>17</v>
      </c>
      <c r="C176" s="38" t="s">
        <v>1254</v>
      </c>
      <c r="D176" s="38" t="s">
        <v>1255</v>
      </c>
      <c r="E176" s="38" t="s">
        <v>279</v>
      </c>
      <c r="F176" s="39" t="s">
        <v>1368</v>
      </c>
      <c r="G176" s="39" t="s">
        <v>405</v>
      </c>
      <c r="H176" s="40" t="s">
        <v>702</v>
      </c>
      <c r="I176" s="38" t="s">
        <v>391</v>
      </c>
      <c r="J176" s="42">
        <v>500000</v>
      </c>
      <c r="K176" s="42">
        <v>425000</v>
      </c>
      <c r="L176" s="38" t="s">
        <v>80</v>
      </c>
      <c r="M176" s="38" t="s">
        <v>845</v>
      </c>
      <c r="N176" s="40" t="s">
        <v>63</v>
      </c>
      <c r="O176" s="50" t="s">
        <v>1283</v>
      </c>
      <c r="P176" s="51" t="s">
        <v>1286</v>
      </c>
      <c r="Q176" s="51" t="str">
        <f t="shared" si="6"/>
        <v>trim 4/2023</v>
      </c>
      <c r="R176" s="51" t="s">
        <v>1287</v>
      </c>
      <c r="S176" s="58" t="str">
        <f t="shared" si="8"/>
        <v>trim 4/2023</v>
      </c>
      <c r="T176" s="51" t="s">
        <v>1288</v>
      </c>
      <c r="U176" s="51" t="s">
        <v>1285</v>
      </c>
      <c r="V176" s="51" t="s">
        <v>1300</v>
      </c>
    </row>
    <row r="177" spans="2:22" s="49" customFormat="1" ht="160.5" customHeight="1" x14ac:dyDescent="0.25">
      <c r="B177" s="38">
        <f t="shared" si="7"/>
        <v>18</v>
      </c>
      <c r="C177" s="38" t="s">
        <v>1254</v>
      </c>
      <c r="D177" s="38" t="s">
        <v>1255</v>
      </c>
      <c r="E177" s="38" t="s">
        <v>11</v>
      </c>
      <c r="F177" s="39" t="s">
        <v>406</v>
      </c>
      <c r="G177" s="39" t="s">
        <v>407</v>
      </c>
      <c r="H177" s="40" t="s">
        <v>686</v>
      </c>
      <c r="I177" s="38" t="s">
        <v>391</v>
      </c>
      <c r="J177" s="42">
        <v>31450519</v>
      </c>
      <c r="K177" s="42">
        <v>26732941</v>
      </c>
      <c r="L177" s="38" t="s">
        <v>80</v>
      </c>
      <c r="M177" s="38" t="s">
        <v>846</v>
      </c>
      <c r="N177" s="40" t="s">
        <v>62</v>
      </c>
      <c r="O177" s="50" t="s">
        <v>1283</v>
      </c>
      <c r="P177" s="51" t="s">
        <v>1286</v>
      </c>
      <c r="Q177" s="51" t="str">
        <f t="shared" si="6"/>
        <v>trim 4/2023</v>
      </c>
      <c r="R177" s="51" t="s">
        <v>1287</v>
      </c>
      <c r="S177" s="58" t="str">
        <f t="shared" si="8"/>
        <v>trim 4/2023</v>
      </c>
      <c r="T177" s="51" t="s">
        <v>1288</v>
      </c>
      <c r="U177" s="51" t="s">
        <v>1285</v>
      </c>
      <c r="V177" s="51" t="s">
        <v>1307</v>
      </c>
    </row>
    <row r="178" spans="2:22" s="49" customFormat="1" ht="160.5" customHeight="1" x14ac:dyDescent="0.25">
      <c r="B178" s="38">
        <f t="shared" si="7"/>
        <v>19</v>
      </c>
      <c r="C178" s="38" t="s">
        <v>1254</v>
      </c>
      <c r="D178" s="38" t="s">
        <v>1255</v>
      </c>
      <c r="E178" s="38" t="s">
        <v>14</v>
      </c>
      <c r="F178" s="39" t="s">
        <v>408</v>
      </c>
      <c r="G178" s="39" t="s">
        <v>409</v>
      </c>
      <c r="H178" s="40" t="s">
        <v>704</v>
      </c>
      <c r="I178" s="38" t="s">
        <v>391</v>
      </c>
      <c r="J178" s="42">
        <v>56176470.600000001</v>
      </c>
      <c r="K178" s="42">
        <v>42750000</v>
      </c>
      <c r="L178" s="38" t="s">
        <v>80</v>
      </c>
      <c r="M178" s="38" t="s">
        <v>847</v>
      </c>
      <c r="N178" s="38" t="s">
        <v>63</v>
      </c>
      <c r="O178" s="50" t="s">
        <v>1282</v>
      </c>
      <c r="P178" s="50" t="s">
        <v>1285</v>
      </c>
      <c r="Q178" s="57" t="str">
        <f t="shared" si="6"/>
        <v>trim 3/2023</v>
      </c>
      <c r="R178" s="51" t="s">
        <v>1285</v>
      </c>
      <c r="S178" s="58" t="str">
        <f t="shared" si="8"/>
        <v>trim 3/2023</v>
      </c>
      <c r="T178" s="51" t="s">
        <v>1287</v>
      </c>
      <c r="U178" s="51" t="s">
        <v>1282</v>
      </c>
      <c r="V178" s="51" t="s">
        <v>1305</v>
      </c>
    </row>
    <row r="179" spans="2:22" s="49" customFormat="1" ht="160.5" customHeight="1" x14ac:dyDescent="0.25">
      <c r="B179" s="38">
        <f t="shared" si="7"/>
        <v>20</v>
      </c>
      <c r="C179" s="38" t="s">
        <v>1254</v>
      </c>
      <c r="D179" s="38" t="s">
        <v>1255</v>
      </c>
      <c r="E179" s="38" t="s">
        <v>14</v>
      </c>
      <c r="F179" s="39" t="s">
        <v>410</v>
      </c>
      <c r="G179" s="39" t="s">
        <v>411</v>
      </c>
      <c r="H179" s="40" t="s">
        <v>704</v>
      </c>
      <c r="I179" s="38" t="s">
        <v>391</v>
      </c>
      <c r="J179" s="42">
        <v>52136700</v>
      </c>
      <c r="K179" s="42">
        <v>54316195</v>
      </c>
      <c r="L179" s="38" t="s">
        <v>80</v>
      </c>
      <c r="M179" s="38" t="s">
        <v>1321</v>
      </c>
      <c r="N179" s="40" t="s">
        <v>63</v>
      </c>
      <c r="O179" s="50" t="s">
        <v>1281</v>
      </c>
      <c r="P179" s="51" t="s">
        <v>1283</v>
      </c>
      <c r="Q179" s="57" t="str">
        <f t="shared" si="6"/>
        <v>trim 2/2023</v>
      </c>
      <c r="R179" s="51" t="s">
        <v>1283</v>
      </c>
      <c r="S179" s="51" t="s">
        <v>1281</v>
      </c>
      <c r="T179" s="51" t="s">
        <v>1286</v>
      </c>
      <c r="U179" s="51" t="s">
        <v>1282</v>
      </c>
      <c r="V179" s="51" t="s">
        <v>1305</v>
      </c>
    </row>
    <row r="180" spans="2:22" s="49" customFormat="1" ht="160.5" customHeight="1" x14ac:dyDescent="0.25">
      <c r="B180" s="38">
        <f t="shared" si="7"/>
        <v>21</v>
      </c>
      <c r="C180" s="38" t="s">
        <v>1254</v>
      </c>
      <c r="D180" s="38" t="s">
        <v>1255</v>
      </c>
      <c r="E180" s="38" t="s">
        <v>14</v>
      </c>
      <c r="F180" s="39" t="s">
        <v>412</v>
      </c>
      <c r="G180" s="39" t="s">
        <v>413</v>
      </c>
      <c r="H180" s="40" t="s">
        <v>848</v>
      </c>
      <c r="I180" s="38" t="s">
        <v>391</v>
      </c>
      <c r="J180" s="42">
        <v>20000000</v>
      </c>
      <c r="K180" s="42">
        <v>17000000</v>
      </c>
      <c r="L180" s="38" t="s">
        <v>80</v>
      </c>
      <c r="M180" s="38" t="s">
        <v>849</v>
      </c>
      <c r="N180" s="40" t="s">
        <v>62</v>
      </c>
      <c r="O180" s="50" t="s">
        <v>1283</v>
      </c>
      <c r="P180" s="51" t="s">
        <v>1286</v>
      </c>
      <c r="Q180" s="57" t="str">
        <f t="shared" si="6"/>
        <v>trim 4/2023</v>
      </c>
      <c r="R180" s="57" t="s">
        <v>1287</v>
      </c>
      <c r="S180" s="57" t="str">
        <f>O180</f>
        <v>trim 4/2023</v>
      </c>
      <c r="T180" s="51" t="s">
        <v>1288</v>
      </c>
      <c r="U180" s="51" t="s">
        <v>1285</v>
      </c>
      <c r="V180" s="51" t="s">
        <v>1307</v>
      </c>
    </row>
    <row r="181" spans="2:22" s="49" customFormat="1" ht="160.5" customHeight="1" x14ac:dyDescent="0.25">
      <c r="B181" s="38">
        <f t="shared" si="7"/>
        <v>22</v>
      </c>
      <c r="C181" s="38" t="s">
        <v>1254</v>
      </c>
      <c r="D181" s="38" t="s">
        <v>1255</v>
      </c>
      <c r="E181" s="38" t="s">
        <v>13</v>
      </c>
      <c r="F181" s="39" t="s">
        <v>414</v>
      </c>
      <c r="G181" s="39" t="s">
        <v>415</v>
      </c>
      <c r="H181" s="40" t="s">
        <v>722</v>
      </c>
      <c r="I181" s="38" t="s">
        <v>391</v>
      </c>
      <c r="J181" s="42">
        <v>45105882.409999996</v>
      </c>
      <c r="K181" s="42">
        <v>38341699</v>
      </c>
      <c r="L181" s="38" t="s">
        <v>80</v>
      </c>
      <c r="M181" s="38" t="s">
        <v>850</v>
      </c>
      <c r="N181" s="40" t="s">
        <v>62</v>
      </c>
      <c r="O181" s="50" t="s">
        <v>1281</v>
      </c>
      <c r="P181" s="51" t="s">
        <v>1283</v>
      </c>
      <c r="Q181" s="57" t="str">
        <f t="shared" si="6"/>
        <v>trim 2/2023</v>
      </c>
      <c r="R181" s="51" t="s">
        <v>1283</v>
      </c>
      <c r="S181" s="51" t="s">
        <v>1281</v>
      </c>
      <c r="T181" s="51" t="s">
        <v>1286</v>
      </c>
      <c r="U181" s="51" t="s">
        <v>1282</v>
      </c>
      <c r="V181" s="51" t="s">
        <v>1305</v>
      </c>
    </row>
    <row r="182" spans="2:22" s="49" customFormat="1" ht="160.5" customHeight="1" x14ac:dyDescent="0.25">
      <c r="B182" s="38">
        <f t="shared" si="7"/>
        <v>23</v>
      </c>
      <c r="C182" s="38" t="s">
        <v>1254</v>
      </c>
      <c r="D182" s="38" t="s">
        <v>1255</v>
      </c>
      <c r="E182" s="38" t="s">
        <v>13</v>
      </c>
      <c r="F182" s="39" t="s">
        <v>416</v>
      </c>
      <c r="G182" s="39" t="s">
        <v>415</v>
      </c>
      <c r="H182" s="40" t="s">
        <v>722</v>
      </c>
      <c r="I182" s="38" t="s">
        <v>391</v>
      </c>
      <c r="J182" s="42">
        <v>25482353.09</v>
      </c>
      <c r="K182" s="42">
        <v>21658301</v>
      </c>
      <c r="L182" s="38" t="s">
        <v>80</v>
      </c>
      <c r="M182" s="38" t="s">
        <v>851</v>
      </c>
      <c r="N182" s="40" t="s">
        <v>63</v>
      </c>
      <c r="O182" s="50" t="s">
        <v>1281</v>
      </c>
      <c r="P182" s="51" t="s">
        <v>1283</v>
      </c>
      <c r="Q182" s="57" t="str">
        <f t="shared" si="6"/>
        <v>trim 2/2023</v>
      </c>
      <c r="R182" s="51" t="s">
        <v>1283</v>
      </c>
      <c r="S182" s="51" t="s">
        <v>1281</v>
      </c>
      <c r="T182" s="51" t="s">
        <v>1286</v>
      </c>
      <c r="U182" s="51" t="s">
        <v>1282</v>
      </c>
      <c r="V182" s="51" t="s">
        <v>1305</v>
      </c>
    </row>
    <row r="183" spans="2:22" s="49" customFormat="1" ht="160.5" customHeight="1" x14ac:dyDescent="0.25">
      <c r="B183" s="38">
        <f t="shared" si="7"/>
        <v>24</v>
      </c>
      <c r="C183" s="38" t="s">
        <v>1254</v>
      </c>
      <c r="D183" s="38" t="s">
        <v>1255</v>
      </c>
      <c r="E183" s="38" t="s">
        <v>18</v>
      </c>
      <c r="F183" s="39" t="s">
        <v>417</v>
      </c>
      <c r="G183" s="39" t="s">
        <v>418</v>
      </c>
      <c r="H183" s="40" t="s">
        <v>733</v>
      </c>
      <c r="I183" s="38" t="s">
        <v>391</v>
      </c>
      <c r="J183" s="42">
        <v>195021640</v>
      </c>
      <c r="K183" s="42">
        <v>165752692</v>
      </c>
      <c r="L183" s="38" t="s">
        <v>80</v>
      </c>
      <c r="M183" s="38" t="s">
        <v>850</v>
      </c>
      <c r="N183" s="40" t="s">
        <v>62</v>
      </c>
      <c r="O183" s="50" t="s">
        <v>1281</v>
      </c>
      <c r="P183" s="51" t="s">
        <v>1283</v>
      </c>
      <c r="Q183" s="57" t="str">
        <f t="shared" si="6"/>
        <v>trim 2/2023</v>
      </c>
      <c r="R183" s="51" t="s">
        <v>1283</v>
      </c>
      <c r="S183" s="51" t="s">
        <v>1281</v>
      </c>
      <c r="T183" s="51" t="s">
        <v>1286</v>
      </c>
      <c r="U183" s="51" t="s">
        <v>1282</v>
      </c>
      <c r="V183" s="51" t="s">
        <v>1305</v>
      </c>
    </row>
    <row r="184" spans="2:22" s="49" customFormat="1" ht="160.5" customHeight="1" x14ac:dyDescent="0.25">
      <c r="B184" s="38">
        <f t="shared" si="7"/>
        <v>25</v>
      </c>
      <c r="C184" s="38" t="s">
        <v>1254</v>
      </c>
      <c r="D184" s="38" t="s">
        <v>1255</v>
      </c>
      <c r="E184" s="38" t="s">
        <v>18</v>
      </c>
      <c r="F184" s="39" t="s">
        <v>419</v>
      </c>
      <c r="G184" s="39" t="s">
        <v>418</v>
      </c>
      <c r="H184" s="40" t="s">
        <v>733</v>
      </c>
      <c r="I184" s="38" t="s">
        <v>391</v>
      </c>
      <c r="J184" s="42">
        <v>110134111</v>
      </c>
      <c r="K184" s="42">
        <v>93629696</v>
      </c>
      <c r="L184" s="38" t="s">
        <v>80</v>
      </c>
      <c r="M184" s="38" t="s">
        <v>851</v>
      </c>
      <c r="N184" s="40" t="s">
        <v>63</v>
      </c>
      <c r="O184" s="50" t="s">
        <v>1281</v>
      </c>
      <c r="P184" s="51" t="s">
        <v>1283</v>
      </c>
      <c r="Q184" s="57" t="str">
        <f t="shared" si="6"/>
        <v>trim 2/2023</v>
      </c>
      <c r="R184" s="51" t="s">
        <v>1283</v>
      </c>
      <c r="S184" s="51" t="s">
        <v>1281</v>
      </c>
      <c r="T184" s="51" t="s">
        <v>1286</v>
      </c>
      <c r="U184" s="51" t="s">
        <v>1282</v>
      </c>
      <c r="V184" s="51" t="s">
        <v>1305</v>
      </c>
    </row>
    <row r="185" spans="2:22" s="49" customFormat="1" ht="160.5" customHeight="1" x14ac:dyDescent="0.25">
      <c r="B185" s="38">
        <f t="shared" si="7"/>
        <v>26</v>
      </c>
      <c r="C185" s="38" t="s">
        <v>1254</v>
      </c>
      <c r="D185" s="38" t="s">
        <v>1255</v>
      </c>
      <c r="E185" s="38" t="s">
        <v>15</v>
      </c>
      <c r="F185" s="39" t="s">
        <v>420</v>
      </c>
      <c r="G185" s="39" t="s">
        <v>421</v>
      </c>
      <c r="H185" s="40" t="s">
        <v>737</v>
      </c>
      <c r="I185" s="38" t="s">
        <v>391</v>
      </c>
      <c r="J185" s="42">
        <v>105147059</v>
      </c>
      <c r="K185" s="42">
        <v>89375000</v>
      </c>
      <c r="L185" s="38" t="s">
        <v>80</v>
      </c>
      <c r="M185" s="38" t="s">
        <v>852</v>
      </c>
      <c r="N185" s="40" t="s">
        <v>63</v>
      </c>
      <c r="O185" s="50" t="s">
        <v>1281</v>
      </c>
      <c r="P185" s="51" t="s">
        <v>1283</v>
      </c>
      <c r="Q185" s="57" t="str">
        <f t="shared" si="6"/>
        <v>trim 2/2023</v>
      </c>
      <c r="R185" s="51" t="s">
        <v>1283</v>
      </c>
      <c r="S185" s="51" t="s">
        <v>1281</v>
      </c>
      <c r="T185" s="51" t="s">
        <v>1286</v>
      </c>
      <c r="U185" s="51" t="s">
        <v>1282</v>
      </c>
      <c r="V185" s="51" t="s">
        <v>1305</v>
      </c>
    </row>
    <row r="186" spans="2:22" s="49" customFormat="1" ht="160.5" customHeight="1" x14ac:dyDescent="0.25">
      <c r="B186" s="38">
        <f t="shared" si="7"/>
        <v>27</v>
      </c>
      <c r="C186" s="38" t="s">
        <v>1254</v>
      </c>
      <c r="D186" s="38" t="s">
        <v>1255</v>
      </c>
      <c r="E186" s="38" t="s">
        <v>15</v>
      </c>
      <c r="F186" s="39" t="s">
        <v>422</v>
      </c>
      <c r="G186" s="39" t="s">
        <v>423</v>
      </c>
      <c r="H186" s="40" t="s">
        <v>737</v>
      </c>
      <c r="I186" s="38" t="s">
        <v>391</v>
      </c>
      <c r="J186" s="42">
        <v>49831649</v>
      </c>
      <c r="K186" s="42">
        <v>42356901</v>
      </c>
      <c r="L186" s="38" t="s">
        <v>80</v>
      </c>
      <c r="M186" s="38" t="s">
        <v>853</v>
      </c>
      <c r="N186" s="40" t="s">
        <v>63</v>
      </c>
      <c r="O186" s="50" t="s">
        <v>1281</v>
      </c>
      <c r="P186" s="51" t="s">
        <v>1283</v>
      </c>
      <c r="Q186" s="57" t="str">
        <f t="shared" si="6"/>
        <v>trim 2/2023</v>
      </c>
      <c r="R186" s="51" t="s">
        <v>1283</v>
      </c>
      <c r="S186" s="51" t="s">
        <v>1281</v>
      </c>
      <c r="T186" s="51" t="s">
        <v>1286</v>
      </c>
      <c r="U186" s="51" t="s">
        <v>1282</v>
      </c>
      <c r="V186" s="51" t="s">
        <v>1305</v>
      </c>
    </row>
    <row r="187" spans="2:22" s="49" customFormat="1" ht="160.5" customHeight="1" x14ac:dyDescent="0.25">
      <c r="B187" s="38">
        <f t="shared" si="7"/>
        <v>28</v>
      </c>
      <c r="C187" s="38" t="s">
        <v>1254</v>
      </c>
      <c r="D187" s="38" t="s">
        <v>1255</v>
      </c>
      <c r="E187" s="38" t="s">
        <v>15</v>
      </c>
      <c r="F187" s="39" t="s">
        <v>424</v>
      </c>
      <c r="G187" s="39" t="s">
        <v>423</v>
      </c>
      <c r="H187" s="40" t="s">
        <v>737</v>
      </c>
      <c r="I187" s="38" t="s">
        <v>391</v>
      </c>
      <c r="J187" s="42">
        <v>15000000</v>
      </c>
      <c r="K187" s="42">
        <v>12750000</v>
      </c>
      <c r="L187" s="38" t="s">
        <v>80</v>
      </c>
      <c r="M187" s="38" t="s">
        <v>854</v>
      </c>
      <c r="N187" s="40" t="s">
        <v>63</v>
      </c>
      <c r="O187" s="50" t="s">
        <v>1281</v>
      </c>
      <c r="P187" s="51" t="s">
        <v>1283</v>
      </c>
      <c r="Q187" s="61" t="str">
        <f t="shared" si="6"/>
        <v>trim 2/2023</v>
      </c>
      <c r="R187" s="51" t="s">
        <v>1285</v>
      </c>
      <c r="S187" s="51" t="s">
        <v>1281</v>
      </c>
      <c r="T187" s="51" t="s">
        <v>1286</v>
      </c>
      <c r="U187" s="51" t="s">
        <v>1282</v>
      </c>
      <c r="V187" s="51" t="s">
        <v>1305</v>
      </c>
    </row>
    <row r="188" spans="2:22" s="49" customFormat="1" ht="160.5" customHeight="1" x14ac:dyDescent="0.25">
      <c r="B188" s="38">
        <f t="shared" si="7"/>
        <v>29</v>
      </c>
      <c r="C188" s="38" t="s">
        <v>1254</v>
      </c>
      <c r="D188" s="38" t="s">
        <v>1255</v>
      </c>
      <c r="E188" s="38" t="s">
        <v>15</v>
      </c>
      <c r="F188" s="39" t="s">
        <v>425</v>
      </c>
      <c r="G188" s="39" t="s">
        <v>426</v>
      </c>
      <c r="H188" s="40" t="s">
        <v>737</v>
      </c>
      <c r="I188" s="38" t="s">
        <v>391</v>
      </c>
      <c r="J188" s="42">
        <v>15000000</v>
      </c>
      <c r="K188" s="42">
        <v>12750000</v>
      </c>
      <c r="L188" s="38" t="s">
        <v>80</v>
      </c>
      <c r="M188" s="38" t="s">
        <v>855</v>
      </c>
      <c r="N188" s="40" t="s">
        <v>63</v>
      </c>
      <c r="O188" s="50" t="s">
        <v>1281</v>
      </c>
      <c r="P188" s="51" t="s">
        <v>1283</v>
      </c>
      <c r="Q188" s="61" t="str">
        <f t="shared" si="6"/>
        <v>trim 2/2023</v>
      </c>
      <c r="R188" s="51" t="s">
        <v>1285</v>
      </c>
      <c r="S188" s="51" t="s">
        <v>1281</v>
      </c>
      <c r="T188" s="51" t="s">
        <v>1286</v>
      </c>
      <c r="U188" s="51" t="s">
        <v>1282</v>
      </c>
      <c r="V188" s="51" t="s">
        <v>1305</v>
      </c>
    </row>
    <row r="189" spans="2:22" s="49" customFormat="1" ht="160.5" customHeight="1" x14ac:dyDescent="0.25">
      <c r="B189" s="38">
        <f t="shared" si="7"/>
        <v>30</v>
      </c>
      <c r="C189" s="38" t="s">
        <v>1254</v>
      </c>
      <c r="D189" s="38" t="s">
        <v>1255</v>
      </c>
      <c r="E189" s="38" t="s">
        <v>8</v>
      </c>
      <c r="F189" s="39" t="s">
        <v>427</v>
      </c>
      <c r="G189" s="39" t="s">
        <v>428</v>
      </c>
      <c r="H189" s="40" t="s">
        <v>133</v>
      </c>
      <c r="I189" s="38" t="s">
        <v>391</v>
      </c>
      <c r="J189" s="42">
        <v>15820394</v>
      </c>
      <c r="K189" s="42">
        <v>7910197</v>
      </c>
      <c r="L189" s="38" t="s">
        <v>80</v>
      </c>
      <c r="M189" s="38" t="s">
        <v>856</v>
      </c>
      <c r="N189" s="40" t="s">
        <v>63</v>
      </c>
      <c r="O189" s="50" t="s">
        <v>1281</v>
      </c>
      <c r="P189" s="51" t="s">
        <v>1283</v>
      </c>
      <c r="Q189" s="61" t="str">
        <f t="shared" si="6"/>
        <v>trim 2/2023</v>
      </c>
      <c r="R189" s="51" t="s">
        <v>1285</v>
      </c>
      <c r="S189" s="51" t="s">
        <v>1281</v>
      </c>
      <c r="T189" s="51" t="s">
        <v>1286</v>
      </c>
      <c r="U189" s="51" t="s">
        <v>1282</v>
      </c>
      <c r="V189" s="51" t="s">
        <v>1305</v>
      </c>
    </row>
    <row r="190" spans="2:22" s="49" customFormat="1" ht="160.5" customHeight="1" x14ac:dyDescent="0.25">
      <c r="B190" s="38">
        <f t="shared" si="7"/>
        <v>31</v>
      </c>
      <c r="C190" s="38" t="s">
        <v>1254</v>
      </c>
      <c r="D190" s="38" t="s">
        <v>1255</v>
      </c>
      <c r="E190" s="38" t="s">
        <v>8</v>
      </c>
      <c r="F190" s="39" t="s">
        <v>429</v>
      </c>
      <c r="G190" s="39" t="s">
        <v>428</v>
      </c>
      <c r="H190" s="40" t="s">
        <v>133</v>
      </c>
      <c r="I190" s="38" t="s">
        <v>391</v>
      </c>
      <c r="J190" s="42">
        <v>16935152</v>
      </c>
      <c r="K190" s="42">
        <v>8467576</v>
      </c>
      <c r="L190" s="38" t="s">
        <v>80</v>
      </c>
      <c r="M190" s="38" t="s">
        <v>856</v>
      </c>
      <c r="N190" s="40" t="s">
        <v>63</v>
      </c>
      <c r="O190" s="50" t="s">
        <v>1281</v>
      </c>
      <c r="P190" s="51" t="s">
        <v>1283</v>
      </c>
      <c r="Q190" s="61" t="str">
        <f t="shared" si="6"/>
        <v>trim 2/2023</v>
      </c>
      <c r="R190" s="51" t="s">
        <v>1285</v>
      </c>
      <c r="S190" s="51" t="s">
        <v>1281</v>
      </c>
      <c r="T190" s="51" t="s">
        <v>1286</v>
      </c>
      <c r="U190" s="51" t="s">
        <v>1282</v>
      </c>
      <c r="V190" s="51" t="s">
        <v>1305</v>
      </c>
    </row>
    <row r="191" spans="2:22" s="49" customFormat="1" ht="160.5" customHeight="1" x14ac:dyDescent="0.25">
      <c r="B191" s="38">
        <f t="shared" si="7"/>
        <v>32</v>
      </c>
      <c r="C191" s="38" t="s">
        <v>1254</v>
      </c>
      <c r="D191" s="38" t="s">
        <v>1255</v>
      </c>
      <c r="E191" s="38" t="s">
        <v>8</v>
      </c>
      <c r="F191" s="39" t="s">
        <v>430</v>
      </c>
      <c r="G191" s="39" t="s">
        <v>428</v>
      </c>
      <c r="H191" s="40" t="s">
        <v>133</v>
      </c>
      <c r="I191" s="38" t="s">
        <v>391</v>
      </c>
      <c r="J191" s="42">
        <v>5294118</v>
      </c>
      <c r="K191" s="42">
        <v>2647059</v>
      </c>
      <c r="L191" s="38" t="s">
        <v>80</v>
      </c>
      <c r="M191" s="38" t="s">
        <v>857</v>
      </c>
      <c r="N191" s="38" t="s">
        <v>63</v>
      </c>
      <c r="O191" s="50" t="s">
        <v>1282</v>
      </c>
      <c r="P191" s="50" t="s">
        <v>1285</v>
      </c>
      <c r="Q191" s="61" t="str">
        <f t="shared" si="6"/>
        <v>trim 3/2023</v>
      </c>
      <c r="R191" s="51" t="s">
        <v>1285</v>
      </c>
      <c r="S191" s="62" t="str">
        <f t="shared" si="8"/>
        <v>trim 3/2023</v>
      </c>
      <c r="T191" s="51" t="s">
        <v>1287</v>
      </c>
      <c r="U191" s="51" t="s">
        <v>1282</v>
      </c>
      <c r="V191" s="51" t="s">
        <v>1305</v>
      </c>
    </row>
    <row r="192" spans="2:22" s="49" customFormat="1" ht="160.5" customHeight="1" x14ac:dyDescent="0.25">
      <c r="B192" s="38">
        <f t="shared" si="7"/>
        <v>33</v>
      </c>
      <c r="C192" s="38" t="s">
        <v>1254</v>
      </c>
      <c r="D192" s="38" t="s">
        <v>1255</v>
      </c>
      <c r="E192" s="38" t="s">
        <v>8</v>
      </c>
      <c r="F192" s="39" t="s">
        <v>431</v>
      </c>
      <c r="G192" s="39" t="s">
        <v>432</v>
      </c>
      <c r="H192" s="40" t="s">
        <v>133</v>
      </c>
      <c r="I192" s="38" t="s">
        <v>391</v>
      </c>
      <c r="J192" s="42">
        <v>13729396</v>
      </c>
      <c r="K192" s="42">
        <v>6864698</v>
      </c>
      <c r="L192" s="38" t="s">
        <v>80</v>
      </c>
      <c r="M192" s="38" t="s">
        <v>856</v>
      </c>
      <c r="N192" s="38" t="s">
        <v>63</v>
      </c>
      <c r="O192" s="50" t="s">
        <v>1281</v>
      </c>
      <c r="P192" s="51" t="s">
        <v>1283</v>
      </c>
      <c r="Q192" s="61" t="str">
        <f t="shared" si="6"/>
        <v>trim 2/2023</v>
      </c>
      <c r="R192" s="51" t="s">
        <v>1285</v>
      </c>
      <c r="S192" s="62" t="str">
        <f t="shared" si="8"/>
        <v>trim 2/2023</v>
      </c>
      <c r="T192" s="51" t="s">
        <v>1286</v>
      </c>
      <c r="U192" s="51" t="s">
        <v>1282</v>
      </c>
      <c r="V192" s="51" t="s">
        <v>1305</v>
      </c>
    </row>
    <row r="193" spans="1:22" s="49" customFormat="1" ht="160.5" customHeight="1" x14ac:dyDescent="0.25">
      <c r="B193" s="38">
        <f t="shared" si="7"/>
        <v>34</v>
      </c>
      <c r="C193" s="38" t="s">
        <v>1254</v>
      </c>
      <c r="D193" s="38" t="s">
        <v>1255</v>
      </c>
      <c r="E193" s="38" t="s">
        <v>8</v>
      </c>
      <c r="F193" s="39" t="s">
        <v>433</v>
      </c>
      <c r="G193" s="39" t="s">
        <v>432</v>
      </c>
      <c r="H193" s="40" t="s">
        <v>133</v>
      </c>
      <c r="I193" s="38" t="s">
        <v>391</v>
      </c>
      <c r="J193" s="42">
        <v>2000000</v>
      </c>
      <c r="K193" s="42">
        <v>1000000</v>
      </c>
      <c r="L193" s="38" t="s">
        <v>80</v>
      </c>
      <c r="M193" s="38" t="s">
        <v>858</v>
      </c>
      <c r="N193" s="38" t="s">
        <v>63</v>
      </c>
      <c r="O193" s="50" t="s">
        <v>1281</v>
      </c>
      <c r="P193" s="51" t="s">
        <v>1283</v>
      </c>
      <c r="Q193" s="61" t="str">
        <f t="shared" si="6"/>
        <v>trim 2/2023</v>
      </c>
      <c r="R193" s="51" t="s">
        <v>1285</v>
      </c>
      <c r="S193" s="62" t="str">
        <f t="shared" si="8"/>
        <v>trim 2/2023</v>
      </c>
      <c r="T193" s="51" t="s">
        <v>1286</v>
      </c>
      <c r="U193" s="51" t="s">
        <v>1282</v>
      </c>
      <c r="V193" s="51" t="s">
        <v>1305</v>
      </c>
    </row>
    <row r="194" spans="1:22" s="49" customFormat="1" ht="160.5" customHeight="1" x14ac:dyDescent="0.25">
      <c r="B194" s="38">
        <f t="shared" si="7"/>
        <v>35</v>
      </c>
      <c r="C194" s="38" t="s">
        <v>1254</v>
      </c>
      <c r="D194" s="38" t="s">
        <v>1255</v>
      </c>
      <c r="E194" s="38" t="s">
        <v>8</v>
      </c>
      <c r="F194" s="39" t="s">
        <v>434</v>
      </c>
      <c r="G194" s="39" t="s">
        <v>435</v>
      </c>
      <c r="H194" s="40" t="s">
        <v>133</v>
      </c>
      <c r="I194" s="38" t="s">
        <v>391</v>
      </c>
      <c r="J194" s="42">
        <v>19607040</v>
      </c>
      <c r="K194" s="42">
        <v>9803520</v>
      </c>
      <c r="L194" s="38" t="s">
        <v>80</v>
      </c>
      <c r="M194" s="38" t="s">
        <v>745</v>
      </c>
      <c r="N194" s="38" t="s">
        <v>63</v>
      </c>
      <c r="O194" s="50" t="s">
        <v>1281</v>
      </c>
      <c r="P194" s="51" t="s">
        <v>1283</v>
      </c>
      <c r="Q194" s="61" t="str">
        <f t="shared" si="6"/>
        <v>trim 2/2023</v>
      </c>
      <c r="R194" s="51" t="s">
        <v>1285</v>
      </c>
      <c r="S194" s="62" t="str">
        <f t="shared" si="8"/>
        <v>trim 2/2023</v>
      </c>
      <c r="T194" s="51" t="s">
        <v>1286</v>
      </c>
      <c r="U194" s="51" t="s">
        <v>1282</v>
      </c>
      <c r="V194" s="51" t="s">
        <v>1305</v>
      </c>
    </row>
    <row r="195" spans="1:22" s="49" customFormat="1" ht="160.5" customHeight="1" x14ac:dyDescent="0.25">
      <c r="B195" s="38">
        <f t="shared" si="7"/>
        <v>36</v>
      </c>
      <c r="C195" s="38" t="s">
        <v>1254</v>
      </c>
      <c r="D195" s="38" t="s">
        <v>1255</v>
      </c>
      <c r="E195" s="38" t="s">
        <v>8</v>
      </c>
      <c r="F195" s="39" t="s">
        <v>436</v>
      </c>
      <c r="G195" s="39" t="s">
        <v>437</v>
      </c>
      <c r="H195" s="40" t="s">
        <v>747</v>
      </c>
      <c r="I195" s="38" t="s">
        <v>391</v>
      </c>
      <c r="J195" s="42">
        <v>4000000</v>
      </c>
      <c r="K195" s="42">
        <v>2000000</v>
      </c>
      <c r="L195" s="38" t="s">
        <v>80</v>
      </c>
      <c r="M195" s="38" t="s">
        <v>859</v>
      </c>
      <c r="N195" s="38" t="s">
        <v>63</v>
      </c>
      <c r="O195" s="50" t="s">
        <v>1282</v>
      </c>
      <c r="P195" s="50" t="s">
        <v>1285</v>
      </c>
      <c r="Q195" s="61" t="str">
        <f t="shared" si="6"/>
        <v>trim 3/2023</v>
      </c>
      <c r="R195" s="51" t="s">
        <v>1285</v>
      </c>
      <c r="S195" s="62" t="str">
        <f t="shared" si="8"/>
        <v>trim 3/2023</v>
      </c>
      <c r="T195" s="51" t="s">
        <v>1287</v>
      </c>
      <c r="U195" s="51" t="s">
        <v>1282</v>
      </c>
      <c r="V195" s="51" t="s">
        <v>1305</v>
      </c>
    </row>
    <row r="196" spans="1:22" s="49" customFormat="1" ht="160.5" customHeight="1" x14ac:dyDescent="0.25">
      <c r="B196" s="38">
        <f t="shared" si="7"/>
        <v>37</v>
      </c>
      <c r="C196" s="38" t="s">
        <v>1254</v>
      </c>
      <c r="D196" s="38" t="s">
        <v>1255</v>
      </c>
      <c r="E196" s="38" t="s">
        <v>19</v>
      </c>
      <c r="F196" s="39" t="s">
        <v>438</v>
      </c>
      <c r="G196" s="39" t="s">
        <v>439</v>
      </c>
      <c r="H196" s="40" t="s">
        <v>752</v>
      </c>
      <c r="I196" s="38" t="s">
        <v>391</v>
      </c>
      <c r="J196" s="42">
        <v>30788235.5</v>
      </c>
      <c r="K196" s="42">
        <v>26170000</v>
      </c>
      <c r="L196" s="38" t="s">
        <v>80</v>
      </c>
      <c r="M196" s="38" t="s">
        <v>860</v>
      </c>
      <c r="N196" s="40" t="s">
        <v>63</v>
      </c>
      <c r="O196" s="50" t="s">
        <v>1281</v>
      </c>
      <c r="P196" s="51" t="s">
        <v>1283</v>
      </c>
      <c r="Q196" s="61" t="str">
        <f t="shared" si="6"/>
        <v>trim 2/2023</v>
      </c>
      <c r="R196" s="51" t="s">
        <v>1285</v>
      </c>
      <c r="S196" s="51" t="s">
        <v>1281</v>
      </c>
      <c r="T196" s="51" t="s">
        <v>1286</v>
      </c>
      <c r="U196" s="51" t="s">
        <v>1282</v>
      </c>
      <c r="V196" s="51" t="s">
        <v>1305</v>
      </c>
    </row>
    <row r="197" spans="1:22" s="49" customFormat="1" ht="160.5" customHeight="1" x14ac:dyDescent="0.25">
      <c r="B197" s="38">
        <f t="shared" si="7"/>
        <v>38</v>
      </c>
      <c r="C197" s="38" t="s">
        <v>1254</v>
      </c>
      <c r="D197" s="38" t="s">
        <v>1255</v>
      </c>
      <c r="E197" s="38" t="s">
        <v>19</v>
      </c>
      <c r="F197" s="39" t="s">
        <v>440</v>
      </c>
      <c r="G197" s="39" t="s">
        <v>441</v>
      </c>
      <c r="H197" s="40" t="s">
        <v>752</v>
      </c>
      <c r="I197" s="38" t="s">
        <v>391</v>
      </c>
      <c r="J197" s="42">
        <v>21511765</v>
      </c>
      <c r="K197" s="42">
        <v>18285000</v>
      </c>
      <c r="L197" s="38" t="s">
        <v>80</v>
      </c>
      <c r="M197" s="38" t="s">
        <v>861</v>
      </c>
      <c r="N197" s="40" t="s">
        <v>63</v>
      </c>
      <c r="O197" s="50" t="s">
        <v>1281</v>
      </c>
      <c r="P197" s="51" t="s">
        <v>1283</v>
      </c>
      <c r="Q197" s="61" t="str">
        <f t="shared" si="6"/>
        <v>trim 2/2023</v>
      </c>
      <c r="R197" s="51" t="s">
        <v>1285</v>
      </c>
      <c r="S197" s="51" t="s">
        <v>1281</v>
      </c>
      <c r="T197" s="51" t="s">
        <v>1286</v>
      </c>
      <c r="U197" s="51" t="s">
        <v>1282</v>
      </c>
      <c r="V197" s="51" t="s">
        <v>1305</v>
      </c>
    </row>
    <row r="198" spans="1:22" s="49" customFormat="1" ht="160.5" customHeight="1" x14ac:dyDescent="0.25">
      <c r="B198" s="38">
        <f t="shared" si="7"/>
        <v>39</v>
      </c>
      <c r="C198" s="38" t="s">
        <v>1254</v>
      </c>
      <c r="D198" s="38" t="s">
        <v>1255</v>
      </c>
      <c r="E198" s="38" t="s">
        <v>19</v>
      </c>
      <c r="F198" s="39" t="s">
        <v>442</v>
      </c>
      <c r="G198" s="39" t="s">
        <v>443</v>
      </c>
      <c r="H198" s="40" t="s">
        <v>752</v>
      </c>
      <c r="I198" s="38" t="s">
        <v>391</v>
      </c>
      <c r="J198" s="42">
        <v>25000000</v>
      </c>
      <c r="K198" s="42">
        <v>21250000</v>
      </c>
      <c r="L198" s="38" t="s">
        <v>80</v>
      </c>
      <c r="M198" s="38" t="s">
        <v>862</v>
      </c>
      <c r="N198" s="40" t="s">
        <v>63</v>
      </c>
      <c r="O198" s="50" t="s">
        <v>1281</v>
      </c>
      <c r="P198" s="51" t="s">
        <v>1283</v>
      </c>
      <c r="Q198" s="61" t="str">
        <f t="shared" si="6"/>
        <v>trim 2/2023</v>
      </c>
      <c r="R198" s="51" t="s">
        <v>1285</v>
      </c>
      <c r="S198" s="51" t="s">
        <v>1281</v>
      </c>
      <c r="T198" s="51" t="s">
        <v>1286</v>
      </c>
      <c r="U198" s="51" t="s">
        <v>1282</v>
      </c>
      <c r="V198" s="51" t="s">
        <v>1305</v>
      </c>
    </row>
    <row r="199" spans="1:22" s="49" customFormat="1" ht="160.5" customHeight="1" x14ac:dyDescent="0.25">
      <c r="B199" s="38">
        <f t="shared" si="7"/>
        <v>40</v>
      </c>
      <c r="C199" s="38" t="s">
        <v>1254</v>
      </c>
      <c r="D199" s="38" t="s">
        <v>1255</v>
      </c>
      <c r="E199" s="38" t="s">
        <v>19</v>
      </c>
      <c r="F199" s="39" t="s">
        <v>444</v>
      </c>
      <c r="G199" s="39" t="s">
        <v>445</v>
      </c>
      <c r="H199" s="40" t="s">
        <v>752</v>
      </c>
      <c r="I199" s="38" t="s">
        <v>391</v>
      </c>
      <c r="J199" s="42">
        <v>53810312.630000003</v>
      </c>
      <c r="K199" s="42">
        <v>45740793</v>
      </c>
      <c r="L199" s="38" t="s">
        <v>80</v>
      </c>
      <c r="M199" s="38" t="s">
        <v>863</v>
      </c>
      <c r="N199" s="40" t="s">
        <v>62</v>
      </c>
      <c r="O199" s="50" t="s">
        <v>1281</v>
      </c>
      <c r="P199" s="51" t="s">
        <v>1283</v>
      </c>
      <c r="Q199" s="61" t="str">
        <f t="shared" si="6"/>
        <v>trim 2/2023</v>
      </c>
      <c r="R199" s="51" t="s">
        <v>1283</v>
      </c>
      <c r="S199" s="51" t="s">
        <v>1281</v>
      </c>
      <c r="T199" s="51" t="s">
        <v>1286</v>
      </c>
      <c r="U199" s="51" t="s">
        <v>1282</v>
      </c>
      <c r="V199" s="51" t="s">
        <v>1305</v>
      </c>
    </row>
    <row r="200" spans="1:22" s="49" customFormat="1" ht="160.5" customHeight="1" x14ac:dyDescent="0.25">
      <c r="B200" s="38">
        <f t="shared" si="7"/>
        <v>41</v>
      </c>
      <c r="C200" s="38" t="s">
        <v>1254</v>
      </c>
      <c r="D200" s="38" t="s">
        <v>1255</v>
      </c>
      <c r="E200" s="38" t="s">
        <v>19</v>
      </c>
      <c r="F200" s="39" t="s">
        <v>446</v>
      </c>
      <c r="G200" s="39" t="s">
        <v>445</v>
      </c>
      <c r="H200" s="40" t="s">
        <v>752</v>
      </c>
      <c r="I200" s="38" t="s">
        <v>391</v>
      </c>
      <c r="J200" s="42">
        <v>30399879.370000001</v>
      </c>
      <c r="K200" s="42">
        <v>25837870</v>
      </c>
      <c r="L200" s="38" t="s">
        <v>80</v>
      </c>
      <c r="M200" s="38" t="s">
        <v>864</v>
      </c>
      <c r="N200" s="40" t="s">
        <v>63</v>
      </c>
      <c r="O200" s="50" t="s">
        <v>1281</v>
      </c>
      <c r="P200" s="51" t="s">
        <v>1283</v>
      </c>
      <c r="Q200" s="61" t="str">
        <f t="shared" si="6"/>
        <v>trim 2/2023</v>
      </c>
      <c r="R200" s="51" t="s">
        <v>1283</v>
      </c>
      <c r="S200" s="51" t="s">
        <v>1281</v>
      </c>
      <c r="T200" s="51" t="s">
        <v>1286</v>
      </c>
      <c r="U200" s="51" t="s">
        <v>1282</v>
      </c>
      <c r="V200" s="51" t="s">
        <v>1305</v>
      </c>
    </row>
    <row r="201" spans="1:22" s="49" customFormat="1" ht="160.5" customHeight="1" x14ac:dyDescent="0.25">
      <c r="B201" s="38">
        <f t="shared" si="7"/>
        <v>42</v>
      </c>
      <c r="C201" s="38" t="s">
        <v>1254</v>
      </c>
      <c r="D201" s="38" t="s">
        <v>1255</v>
      </c>
      <c r="E201" s="38" t="s">
        <v>19</v>
      </c>
      <c r="F201" s="39" t="s">
        <v>447</v>
      </c>
      <c r="G201" s="39" t="s">
        <v>448</v>
      </c>
      <c r="H201" s="40" t="s">
        <v>752</v>
      </c>
      <c r="I201" s="38" t="s">
        <v>391</v>
      </c>
      <c r="J201" s="42">
        <v>13411764.800000001</v>
      </c>
      <c r="K201" s="42">
        <v>11400000</v>
      </c>
      <c r="L201" s="38" t="s">
        <v>80</v>
      </c>
      <c r="M201" s="38" t="s">
        <v>865</v>
      </c>
      <c r="N201" s="38" t="s">
        <v>63</v>
      </c>
      <c r="O201" s="50" t="s">
        <v>1282</v>
      </c>
      <c r="P201" s="50" t="s">
        <v>1285</v>
      </c>
      <c r="Q201" s="61" t="str">
        <f t="shared" si="6"/>
        <v>trim 3/2023</v>
      </c>
      <c r="R201" s="51" t="s">
        <v>1285</v>
      </c>
      <c r="S201" s="62" t="str">
        <f>O201</f>
        <v>trim 3/2023</v>
      </c>
      <c r="T201" s="51" t="s">
        <v>1287</v>
      </c>
      <c r="U201" s="51" t="s">
        <v>1282</v>
      </c>
      <c r="V201" s="51" t="s">
        <v>1305</v>
      </c>
    </row>
    <row r="202" spans="1:22" s="49" customFormat="1" ht="160.5" customHeight="1" x14ac:dyDescent="0.25">
      <c r="B202" s="38">
        <f t="shared" si="7"/>
        <v>43</v>
      </c>
      <c r="C202" s="38" t="s">
        <v>1254</v>
      </c>
      <c r="D202" s="38" t="s">
        <v>1255</v>
      </c>
      <c r="E202" s="38" t="s">
        <v>19</v>
      </c>
      <c r="F202" s="39" t="s">
        <v>449</v>
      </c>
      <c r="G202" s="39" t="s">
        <v>439</v>
      </c>
      <c r="H202" s="40" t="s">
        <v>764</v>
      </c>
      <c r="I202" s="38" t="s">
        <v>391</v>
      </c>
      <c r="J202" s="42">
        <v>6764706</v>
      </c>
      <c r="K202" s="42">
        <v>5750000</v>
      </c>
      <c r="L202" s="38" t="s">
        <v>80</v>
      </c>
      <c r="M202" s="38" t="s">
        <v>866</v>
      </c>
      <c r="N202" s="40" t="s">
        <v>63</v>
      </c>
      <c r="O202" s="50" t="s">
        <v>1281</v>
      </c>
      <c r="P202" s="51" t="s">
        <v>1283</v>
      </c>
      <c r="Q202" s="61" t="str">
        <f>O202</f>
        <v>trim 2/2023</v>
      </c>
      <c r="R202" s="51" t="s">
        <v>1285</v>
      </c>
      <c r="S202" s="51" t="s">
        <v>1281</v>
      </c>
      <c r="T202" s="51" t="s">
        <v>1286</v>
      </c>
      <c r="U202" s="51" t="s">
        <v>1282</v>
      </c>
      <c r="V202" s="51" t="s">
        <v>1305</v>
      </c>
    </row>
    <row r="203" spans="1:22" s="49" customFormat="1" ht="160.5" customHeight="1" x14ac:dyDescent="0.25">
      <c r="B203" s="38">
        <f t="shared" si="7"/>
        <v>44</v>
      </c>
      <c r="C203" s="38" t="s">
        <v>1254</v>
      </c>
      <c r="D203" s="38" t="s">
        <v>1255</v>
      </c>
      <c r="E203" s="38" t="s">
        <v>19</v>
      </c>
      <c r="F203" s="39" t="s">
        <v>450</v>
      </c>
      <c r="G203" s="39" t="s">
        <v>451</v>
      </c>
      <c r="H203" s="40" t="s">
        <v>764</v>
      </c>
      <c r="I203" s="38" t="s">
        <v>391</v>
      </c>
      <c r="J203" s="42">
        <v>18676470.699999999</v>
      </c>
      <c r="K203" s="42">
        <v>15875000</v>
      </c>
      <c r="L203" s="38" t="s">
        <v>80</v>
      </c>
      <c r="M203" s="38" t="s">
        <v>867</v>
      </c>
      <c r="N203" s="40" t="s">
        <v>63</v>
      </c>
      <c r="O203" s="50" t="s">
        <v>1281</v>
      </c>
      <c r="P203" s="51" t="s">
        <v>1283</v>
      </c>
      <c r="Q203" s="61" t="str">
        <f t="shared" si="6"/>
        <v>trim 2/2023</v>
      </c>
      <c r="R203" s="51" t="s">
        <v>1285</v>
      </c>
      <c r="S203" s="51" t="s">
        <v>1281</v>
      </c>
      <c r="T203" s="51" t="s">
        <v>1286</v>
      </c>
      <c r="U203" s="51" t="s">
        <v>1282</v>
      </c>
      <c r="V203" s="51" t="s">
        <v>1305</v>
      </c>
    </row>
    <row r="204" spans="1:22" s="49" customFormat="1" ht="160.5" customHeight="1" x14ac:dyDescent="0.25">
      <c r="B204" s="38">
        <f t="shared" si="7"/>
        <v>45</v>
      </c>
      <c r="C204" s="38" t="s">
        <v>1254</v>
      </c>
      <c r="D204" s="38" t="s">
        <v>1255</v>
      </c>
      <c r="E204" s="38" t="s">
        <v>19</v>
      </c>
      <c r="F204" s="39" t="s">
        <v>452</v>
      </c>
      <c r="G204" s="39" t="s">
        <v>439</v>
      </c>
      <c r="H204" s="40" t="s">
        <v>764</v>
      </c>
      <c r="I204" s="38" t="s">
        <v>391</v>
      </c>
      <c r="J204" s="42">
        <v>10000000</v>
      </c>
      <c r="K204" s="42">
        <v>8500000</v>
      </c>
      <c r="L204" s="38" t="s">
        <v>80</v>
      </c>
      <c r="M204" s="38" t="s">
        <v>868</v>
      </c>
      <c r="N204" s="40" t="s">
        <v>63</v>
      </c>
      <c r="O204" s="50" t="s">
        <v>1281</v>
      </c>
      <c r="P204" s="51" t="s">
        <v>1283</v>
      </c>
      <c r="Q204" s="61" t="str">
        <f t="shared" si="6"/>
        <v>trim 2/2023</v>
      </c>
      <c r="R204" s="51" t="s">
        <v>1285</v>
      </c>
      <c r="S204" s="51" t="s">
        <v>1281</v>
      </c>
      <c r="T204" s="51" t="s">
        <v>1286</v>
      </c>
      <c r="U204" s="51" t="s">
        <v>1282</v>
      </c>
      <c r="V204" s="51" t="s">
        <v>1305</v>
      </c>
    </row>
    <row r="205" spans="1:22" s="30" customFormat="1" ht="69.75" x14ac:dyDescent="0.25">
      <c r="A205" s="24"/>
      <c r="B205" s="25">
        <v>45</v>
      </c>
      <c r="C205" s="25" t="s">
        <v>1376</v>
      </c>
      <c r="D205" s="25" t="s">
        <v>1377</v>
      </c>
      <c r="E205" s="25" t="s">
        <v>1348</v>
      </c>
      <c r="F205" s="25"/>
      <c r="G205" s="25"/>
      <c r="H205" s="26"/>
      <c r="I205" s="25"/>
      <c r="J205" s="27">
        <f>SUM(J160:J204)</f>
        <v>1312411161.8499999</v>
      </c>
      <c r="K205" s="27">
        <f>SUM(K160:K204)</f>
        <v>1092579518</v>
      </c>
      <c r="L205" s="25"/>
      <c r="M205" s="25"/>
      <c r="N205" s="26"/>
      <c r="O205" s="28"/>
      <c r="P205" s="29"/>
      <c r="Q205" s="29"/>
      <c r="R205" s="29"/>
      <c r="S205" s="29"/>
      <c r="T205" s="29"/>
      <c r="U205" s="28"/>
      <c r="V205" s="28"/>
    </row>
    <row r="206" spans="1:22" s="44" customFormat="1" ht="160.5" customHeight="1" x14ac:dyDescent="0.25">
      <c r="A206" s="63"/>
      <c r="B206" s="38">
        <v>1</v>
      </c>
      <c r="C206" s="38" t="s">
        <v>1257</v>
      </c>
      <c r="D206" s="38" t="s">
        <v>1258</v>
      </c>
      <c r="E206" s="38" t="s">
        <v>9</v>
      </c>
      <c r="F206" s="38" t="s">
        <v>76</v>
      </c>
      <c r="G206" s="38" t="s">
        <v>77</v>
      </c>
      <c r="H206" s="40" t="s">
        <v>78</v>
      </c>
      <c r="I206" s="38" t="s">
        <v>79</v>
      </c>
      <c r="J206" s="42">
        <v>81016705.882352948</v>
      </c>
      <c r="K206" s="42">
        <v>68864200</v>
      </c>
      <c r="L206" s="38" t="s">
        <v>80</v>
      </c>
      <c r="M206" s="38" t="s">
        <v>869</v>
      </c>
      <c r="N206" s="38" t="s">
        <v>81</v>
      </c>
      <c r="O206" s="50" t="s">
        <v>1281</v>
      </c>
      <c r="P206" s="51" t="s">
        <v>1282</v>
      </c>
      <c r="Q206" s="51" t="s">
        <v>1281</v>
      </c>
      <c r="R206" s="51" t="s">
        <v>1283</v>
      </c>
      <c r="S206" s="51" t="s">
        <v>1283</v>
      </c>
      <c r="T206" s="51" t="s">
        <v>1286</v>
      </c>
      <c r="U206" s="51" t="s">
        <v>1286</v>
      </c>
      <c r="V206" s="51" t="s">
        <v>1309</v>
      </c>
    </row>
    <row r="207" spans="1:22" s="44" customFormat="1" ht="160.5" customHeight="1" x14ac:dyDescent="0.25">
      <c r="A207" s="63"/>
      <c r="B207" s="38">
        <f>B206+1</f>
        <v>2</v>
      </c>
      <c r="C207" s="38" t="s">
        <v>1257</v>
      </c>
      <c r="D207" s="38" t="s">
        <v>1258</v>
      </c>
      <c r="E207" s="38" t="s">
        <v>9</v>
      </c>
      <c r="F207" s="38" t="s">
        <v>82</v>
      </c>
      <c r="G207" s="38" t="s">
        <v>83</v>
      </c>
      <c r="H207" s="40" t="s">
        <v>78</v>
      </c>
      <c r="I207" s="38" t="s">
        <v>79</v>
      </c>
      <c r="J207" s="42">
        <v>27607117.647058822</v>
      </c>
      <c r="K207" s="42">
        <v>23466050</v>
      </c>
      <c r="L207" s="38" t="s">
        <v>80</v>
      </c>
      <c r="M207" s="38" t="s">
        <v>16</v>
      </c>
      <c r="N207" s="38" t="s">
        <v>81</v>
      </c>
      <c r="O207" s="50" t="s">
        <v>1281</v>
      </c>
      <c r="P207" s="51" t="s">
        <v>1282</v>
      </c>
      <c r="Q207" s="51" t="s">
        <v>1282</v>
      </c>
      <c r="R207" s="51" t="s">
        <v>1285</v>
      </c>
      <c r="S207" s="51" t="s">
        <v>1285</v>
      </c>
      <c r="T207" s="51" t="s">
        <v>1286</v>
      </c>
      <c r="U207" s="51" t="s">
        <v>1285</v>
      </c>
      <c r="V207" s="51" t="s">
        <v>1309</v>
      </c>
    </row>
    <row r="208" spans="1:22" s="44" customFormat="1" ht="160.5" customHeight="1" x14ac:dyDescent="0.25">
      <c r="B208" s="38">
        <f t="shared" ref="B208:B236" si="9">B207+1</f>
        <v>3</v>
      </c>
      <c r="C208" s="38" t="s">
        <v>1257</v>
      </c>
      <c r="D208" s="38" t="s">
        <v>1258</v>
      </c>
      <c r="E208" s="38" t="s">
        <v>10</v>
      </c>
      <c r="F208" s="38" t="s">
        <v>84</v>
      </c>
      <c r="G208" s="38" t="s">
        <v>85</v>
      </c>
      <c r="H208" s="40" t="s">
        <v>86</v>
      </c>
      <c r="I208" s="38" t="s">
        <v>79</v>
      </c>
      <c r="J208" s="42">
        <v>23110297.647058822</v>
      </c>
      <c r="K208" s="42">
        <v>19643753</v>
      </c>
      <c r="L208" s="38" t="s">
        <v>80</v>
      </c>
      <c r="M208" s="38" t="s">
        <v>870</v>
      </c>
      <c r="N208" s="38" t="s">
        <v>62</v>
      </c>
      <c r="O208" s="50" t="s">
        <v>1282</v>
      </c>
      <c r="P208" s="50" t="s">
        <v>1285</v>
      </c>
      <c r="Q208" s="51" t="s">
        <v>1282</v>
      </c>
      <c r="R208" s="51" t="s">
        <v>1285</v>
      </c>
      <c r="S208" s="51" t="s">
        <v>1285</v>
      </c>
      <c r="T208" s="51" t="s">
        <v>1286</v>
      </c>
      <c r="U208" s="51" t="s">
        <v>1286</v>
      </c>
      <c r="V208" s="51" t="s">
        <v>1309</v>
      </c>
    </row>
    <row r="209" spans="2:22" s="44" customFormat="1" ht="160.5" customHeight="1" x14ac:dyDescent="0.25">
      <c r="B209" s="38">
        <f t="shared" si="9"/>
        <v>4</v>
      </c>
      <c r="C209" s="38" t="s">
        <v>1257</v>
      </c>
      <c r="D209" s="38" t="s">
        <v>1258</v>
      </c>
      <c r="E209" s="38" t="s">
        <v>10</v>
      </c>
      <c r="F209" s="38" t="s">
        <v>88</v>
      </c>
      <c r="G209" s="38" t="s">
        <v>89</v>
      </c>
      <c r="H209" s="40" t="s">
        <v>86</v>
      </c>
      <c r="I209" s="38" t="s">
        <v>79</v>
      </c>
      <c r="J209" s="42">
        <v>15406865.882352941</v>
      </c>
      <c r="K209" s="42">
        <v>13095836</v>
      </c>
      <c r="L209" s="38" t="s">
        <v>80</v>
      </c>
      <c r="M209" s="38" t="s">
        <v>871</v>
      </c>
      <c r="N209" s="38" t="s">
        <v>62</v>
      </c>
      <c r="O209" s="50" t="s">
        <v>1281</v>
      </c>
      <c r="P209" s="51" t="s">
        <v>1283</v>
      </c>
      <c r="Q209" s="51" t="s">
        <v>1282</v>
      </c>
      <c r="R209" s="51" t="s">
        <v>1285</v>
      </c>
      <c r="S209" s="51" t="s">
        <v>1285</v>
      </c>
      <c r="T209" s="51" t="s">
        <v>1286</v>
      </c>
      <c r="U209" s="62" t="str">
        <f>T209</f>
        <v>trim 2/2024</v>
      </c>
      <c r="V209" s="51" t="s">
        <v>1309</v>
      </c>
    </row>
    <row r="210" spans="2:22" s="44" customFormat="1" ht="160.5" customHeight="1" x14ac:dyDescent="0.25">
      <c r="B210" s="38">
        <f t="shared" si="9"/>
        <v>5</v>
      </c>
      <c r="C210" s="38" t="s">
        <v>1257</v>
      </c>
      <c r="D210" s="38" t="s">
        <v>1258</v>
      </c>
      <c r="E210" s="38" t="s">
        <v>10</v>
      </c>
      <c r="F210" s="38" t="s">
        <v>90</v>
      </c>
      <c r="G210" s="38" t="s">
        <v>91</v>
      </c>
      <c r="H210" s="40" t="s">
        <v>86</v>
      </c>
      <c r="I210" s="38" t="s">
        <v>79</v>
      </c>
      <c r="J210" s="42">
        <v>10389054.117647059</v>
      </c>
      <c r="K210" s="42">
        <v>8830696</v>
      </c>
      <c r="L210" s="38" t="s">
        <v>80</v>
      </c>
      <c r="M210" s="38" t="s">
        <v>872</v>
      </c>
      <c r="N210" s="38" t="s">
        <v>873</v>
      </c>
      <c r="O210" s="50" t="s">
        <v>1282</v>
      </c>
      <c r="P210" s="50" t="s">
        <v>1289</v>
      </c>
      <c r="Q210" s="51" t="s">
        <v>1282</v>
      </c>
      <c r="R210" s="51" t="s">
        <v>1290</v>
      </c>
      <c r="S210" s="51" t="s">
        <v>1283</v>
      </c>
      <c r="T210" s="51" t="s">
        <v>1290</v>
      </c>
      <c r="U210" s="51" t="s">
        <v>1290</v>
      </c>
      <c r="V210" s="51" t="s">
        <v>1309</v>
      </c>
    </row>
    <row r="211" spans="2:22" s="44" customFormat="1" ht="160.5" customHeight="1" x14ac:dyDescent="0.25">
      <c r="B211" s="38">
        <f t="shared" si="9"/>
        <v>6</v>
      </c>
      <c r="C211" s="38" t="s">
        <v>1257</v>
      </c>
      <c r="D211" s="38" t="s">
        <v>1258</v>
      </c>
      <c r="E211" s="38" t="s">
        <v>10</v>
      </c>
      <c r="F211" s="38" t="s">
        <v>92</v>
      </c>
      <c r="G211" s="38" t="s">
        <v>93</v>
      </c>
      <c r="H211" s="40" t="s">
        <v>86</v>
      </c>
      <c r="I211" s="38" t="s">
        <v>79</v>
      </c>
      <c r="J211" s="42">
        <v>11664903.529411765</v>
      </c>
      <c r="K211" s="42">
        <v>9915168</v>
      </c>
      <c r="L211" s="38" t="s">
        <v>80</v>
      </c>
      <c r="M211" s="38" t="s">
        <v>874</v>
      </c>
      <c r="N211" s="38" t="s">
        <v>63</v>
      </c>
      <c r="O211" s="50" t="s">
        <v>1283</v>
      </c>
      <c r="P211" s="50" t="s">
        <v>1285</v>
      </c>
      <c r="Q211" s="51" t="s">
        <v>1283</v>
      </c>
      <c r="R211" s="51" t="s">
        <v>1285</v>
      </c>
      <c r="S211" s="51" t="s">
        <v>1283</v>
      </c>
      <c r="T211" s="51" t="s">
        <v>1286</v>
      </c>
      <c r="U211" s="62" t="str">
        <f t="shared" ref="U211:U236" si="10">T211</f>
        <v>trim 2/2024</v>
      </c>
      <c r="V211" s="51" t="s">
        <v>1309</v>
      </c>
    </row>
    <row r="212" spans="2:22" s="44" customFormat="1" ht="160.5" customHeight="1" x14ac:dyDescent="0.25">
      <c r="B212" s="38">
        <f t="shared" si="9"/>
        <v>7</v>
      </c>
      <c r="C212" s="38" t="s">
        <v>1257</v>
      </c>
      <c r="D212" s="38" t="s">
        <v>1258</v>
      </c>
      <c r="E212" s="38" t="s">
        <v>10</v>
      </c>
      <c r="F212" s="38" t="s">
        <v>94</v>
      </c>
      <c r="G212" s="38" t="s">
        <v>95</v>
      </c>
      <c r="H212" s="40" t="s">
        <v>86</v>
      </c>
      <c r="I212" s="38" t="s">
        <v>79</v>
      </c>
      <c r="J212" s="42">
        <v>1764705.88235294</v>
      </c>
      <c r="K212" s="42">
        <v>1500000</v>
      </c>
      <c r="L212" s="38" t="s">
        <v>80</v>
      </c>
      <c r="M212" s="38" t="s">
        <v>875</v>
      </c>
      <c r="N212" s="38" t="s">
        <v>63</v>
      </c>
      <c r="O212" s="50" t="s">
        <v>1282</v>
      </c>
      <c r="P212" s="51" t="s">
        <v>1283</v>
      </c>
      <c r="Q212" s="51" t="s">
        <v>1282</v>
      </c>
      <c r="R212" s="51" t="s">
        <v>1283</v>
      </c>
      <c r="S212" s="51" t="s">
        <v>1283</v>
      </c>
      <c r="T212" s="51" t="s">
        <v>1285</v>
      </c>
      <c r="U212" s="62" t="str">
        <f t="shared" si="10"/>
        <v>trim 1/2024</v>
      </c>
      <c r="V212" s="51" t="s">
        <v>1309</v>
      </c>
    </row>
    <row r="213" spans="2:22" s="44" customFormat="1" ht="160.5" customHeight="1" x14ac:dyDescent="0.25">
      <c r="B213" s="38">
        <f t="shared" si="9"/>
        <v>8</v>
      </c>
      <c r="C213" s="38" t="s">
        <v>1257</v>
      </c>
      <c r="D213" s="38" t="s">
        <v>1258</v>
      </c>
      <c r="E213" s="38" t="s">
        <v>10</v>
      </c>
      <c r="F213" s="38" t="s">
        <v>96</v>
      </c>
      <c r="G213" s="38" t="s">
        <v>97</v>
      </c>
      <c r="H213" s="40" t="s">
        <v>86</v>
      </c>
      <c r="I213" s="38" t="s">
        <v>79</v>
      </c>
      <c r="J213" s="42">
        <v>7058823.5294117648</v>
      </c>
      <c r="K213" s="42">
        <v>6000000</v>
      </c>
      <c r="L213" s="38" t="s">
        <v>80</v>
      </c>
      <c r="M213" s="38" t="s">
        <v>6</v>
      </c>
      <c r="N213" s="38" t="s">
        <v>98</v>
      </c>
      <c r="O213" s="50" t="s">
        <v>1282</v>
      </c>
      <c r="P213" s="51" t="s">
        <v>1283</v>
      </c>
      <c r="Q213" s="58" t="s">
        <v>87</v>
      </c>
      <c r="R213" s="58" t="s">
        <v>87</v>
      </c>
      <c r="S213" s="51" t="s">
        <v>1286</v>
      </c>
      <c r="T213" s="51" t="s">
        <v>1286</v>
      </c>
      <c r="U213" s="62" t="str">
        <f t="shared" si="10"/>
        <v>trim 2/2024</v>
      </c>
      <c r="V213" s="51" t="s">
        <v>1309</v>
      </c>
    </row>
    <row r="214" spans="2:22" s="44" customFormat="1" ht="160.5" customHeight="1" x14ac:dyDescent="0.25">
      <c r="B214" s="38">
        <f t="shared" si="9"/>
        <v>9</v>
      </c>
      <c r="C214" s="38" t="s">
        <v>1257</v>
      </c>
      <c r="D214" s="38" t="s">
        <v>1258</v>
      </c>
      <c r="E214" s="38" t="s">
        <v>9</v>
      </c>
      <c r="F214" s="38" t="s">
        <v>99</v>
      </c>
      <c r="G214" s="38" t="s">
        <v>100</v>
      </c>
      <c r="H214" s="40" t="s">
        <v>78</v>
      </c>
      <c r="I214" s="38" t="s">
        <v>79</v>
      </c>
      <c r="J214" s="42">
        <v>29411764.705882352</v>
      </c>
      <c r="K214" s="42">
        <v>25000000</v>
      </c>
      <c r="L214" s="38" t="s">
        <v>80</v>
      </c>
      <c r="M214" s="38" t="s">
        <v>151</v>
      </c>
      <c r="N214" s="38" t="s">
        <v>98</v>
      </c>
      <c r="O214" s="50" t="s">
        <v>1282</v>
      </c>
      <c r="P214" s="51" t="s">
        <v>1283</v>
      </c>
      <c r="Q214" s="58" t="s">
        <v>87</v>
      </c>
      <c r="R214" s="58" t="s">
        <v>87</v>
      </c>
      <c r="S214" s="51" t="s">
        <v>1286</v>
      </c>
      <c r="T214" s="51" t="s">
        <v>1286</v>
      </c>
      <c r="U214" s="62" t="str">
        <f t="shared" si="10"/>
        <v>trim 2/2024</v>
      </c>
      <c r="V214" s="51" t="s">
        <v>1309</v>
      </c>
    </row>
    <row r="215" spans="2:22" s="44" customFormat="1" ht="160.5" customHeight="1" x14ac:dyDescent="0.25">
      <c r="B215" s="38">
        <f t="shared" si="9"/>
        <v>10</v>
      </c>
      <c r="C215" s="38" t="s">
        <v>1257</v>
      </c>
      <c r="D215" s="38" t="s">
        <v>1258</v>
      </c>
      <c r="E215" s="38" t="s">
        <v>11</v>
      </c>
      <c r="F215" s="38" t="s">
        <v>101</v>
      </c>
      <c r="G215" s="38" t="s">
        <v>102</v>
      </c>
      <c r="H215" s="40" t="s">
        <v>876</v>
      </c>
      <c r="I215" s="38" t="s">
        <v>79</v>
      </c>
      <c r="J215" s="42">
        <v>47152304.240000002</v>
      </c>
      <c r="K215" s="42">
        <v>40079458.600000001</v>
      </c>
      <c r="L215" s="38" t="s">
        <v>80</v>
      </c>
      <c r="M215" s="38" t="s">
        <v>1259</v>
      </c>
      <c r="N215" s="38" t="s">
        <v>62</v>
      </c>
      <c r="O215" s="50" t="s">
        <v>1283</v>
      </c>
      <c r="P215" s="51" t="s">
        <v>1286</v>
      </c>
      <c r="Q215" s="51" t="s">
        <v>1283</v>
      </c>
      <c r="R215" s="51" t="s">
        <v>1287</v>
      </c>
      <c r="S215" s="51" t="s">
        <v>1287</v>
      </c>
      <c r="T215" s="51" t="s">
        <v>1288</v>
      </c>
      <c r="U215" s="62" t="str">
        <f t="shared" si="10"/>
        <v>trim 4/2024</v>
      </c>
      <c r="V215" s="51" t="s">
        <v>1309</v>
      </c>
    </row>
    <row r="216" spans="2:22" s="44" customFormat="1" ht="160.5" customHeight="1" x14ac:dyDescent="0.25">
      <c r="B216" s="38">
        <f t="shared" si="9"/>
        <v>11</v>
      </c>
      <c r="C216" s="38" t="s">
        <v>1257</v>
      </c>
      <c r="D216" s="38" t="s">
        <v>1258</v>
      </c>
      <c r="E216" s="38" t="s">
        <v>11</v>
      </c>
      <c r="F216" s="38" t="s">
        <v>105</v>
      </c>
      <c r="G216" s="38" t="s">
        <v>106</v>
      </c>
      <c r="H216" s="40" t="s">
        <v>103</v>
      </c>
      <c r="I216" s="38" t="s">
        <v>79</v>
      </c>
      <c r="J216" s="42">
        <v>32014709.882352941</v>
      </c>
      <c r="K216" s="42">
        <v>27212503.399999999</v>
      </c>
      <c r="L216" s="38" t="s">
        <v>80</v>
      </c>
      <c r="M216" s="38" t="s">
        <v>869</v>
      </c>
      <c r="N216" s="38" t="s">
        <v>63</v>
      </c>
      <c r="O216" s="50" t="s">
        <v>1282</v>
      </c>
      <c r="P216" s="51" t="s">
        <v>1283</v>
      </c>
      <c r="Q216" s="51" t="s">
        <v>1283</v>
      </c>
      <c r="R216" s="51" t="s">
        <v>1286</v>
      </c>
      <c r="S216" s="51" t="s">
        <v>1286</v>
      </c>
      <c r="T216" s="51" t="s">
        <v>1287</v>
      </c>
      <c r="U216" s="62" t="str">
        <f t="shared" si="10"/>
        <v>trim 3/2024</v>
      </c>
      <c r="V216" s="51" t="s">
        <v>1309</v>
      </c>
    </row>
    <row r="217" spans="2:22" s="44" customFormat="1" ht="160.5" customHeight="1" x14ac:dyDescent="0.25">
      <c r="B217" s="38">
        <f t="shared" si="9"/>
        <v>12</v>
      </c>
      <c r="C217" s="38" t="s">
        <v>1257</v>
      </c>
      <c r="D217" s="38" t="s">
        <v>1258</v>
      </c>
      <c r="E217" s="38" t="s">
        <v>11</v>
      </c>
      <c r="F217" s="38" t="s">
        <v>107</v>
      </c>
      <c r="G217" s="38" t="s">
        <v>108</v>
      </c>
      <c r="H217" s="40" t="s">
        <v>876</v>
      </c>
      <c r="I217" s="38" t="s">
        <v>79</v>
      </c>
      <c r="J217" s="42">
        <v>1764705.8823529412</v>
      </c>
      <c r="K217" s="42">
        <v>1500000</v>
      </c>
      <c r="L217" s="38" t="s">
        <v>80</v>
      </c>
      <c r="M217" s="38" t="s">
        <v>875</v>
      </c>
      <c r="N217" s="38" t="s">
        <v>63</v>
      </c>
      <c r="O217" s="50" t="s">
        <v>1282</v>
      </c>
      <c r="P217" s="51" t="s">
        <v>1283</v>
      </c>
      <c r="Q217" s="51" t="s">
        <v>1282</v>
      </c>
      <c r="R217" s="51" t="s">
        <v>1283</v>
      </c>
      <c r="S217" s="51" t="s">
        <v>1283</v>
      </c>
      <c r="T217" s="51" t="s">
        <v>1285</v>
      </c>
      <c r="U217" s="51" t="s">
        <v>1285</v>
      </c>
      <c r="V217" s="51" t="s">
        <v>1309</v>
      </c>
    </row>
    <row r="218" spans="2:22" s="44" customFormat="1" ht="160.5" customHeight="1" x14ac:dyDescent="0.25">
      <c r="B218" s="38">
        <f t="shared" si="9"/>
        <v>13</v>
      </c>
      <c r="C218" s="38" t="s">
        <v>1257</v>
      </c>
      <c r="D218" s="38" t="s">
        <v>1258</v>
      </c>
      <c r="E218" s="38" t="s">
        <v>14</v>
      </c>
      <c r="F218" s="38" t="s">
        <v>109</v>
      </c>
      <c r="G218" s="38" t="s">
        <v>110</v>
      </c>
      <c r="H218" s="40" t="s">
        <v>111</v>
      </c>
      <c r="I218" s="38" t="s">
        <v>79</v>
      </c>
      <c r="J218" s="42">
        <v>72490588.239999995</v>
      </c>
      <c r="K218" s="42">
        <v>61617000</v>
      </c>
      <c r="L218" s="38" t="s">
        <v>80</v>
      </c>
      <c r="M218" s="38" t="s">
        <v>877</v>
      </c>
      <c r="N218" s="38" t="s">
        <v>836</v>
      </c>
      <c r="O218" s="50" t="s">
        <v>1281</v>
      </c>
      <c r="P218" s="51" t="s">
        <v>1282</v>
      </c>
      <c r="Q218" s="51" t="s">
        <v>1281</v>
      </c>
      <c r="R218" s="51" t="s">
        <v>1283</v>
      </c>
      <c r="S218" s="51" t="s">
        <v>1285</v>
      </c>
      <c r="T218" s="51" t="s">
        <v>1287</v>
      </c>
      <c r="U218" s="62" t="str">
        <f t="shared" si="10"/>
        <v>trim 3/2024</v>
      </c>
      <c r="V218" s="51" t="s">
        <v>1309</v>
      </c>
    </row>
    <row r="219" spans="2:22" s="44" customFormat="1" ht="160.5" customHeight="1" x14ac:dyDescent="0.25">
      <c r="B219" s="38">
        <f t="shared" si="9"/>
        <v>14</v>
      </c>
      <c r="C219" s="38" t="s">
        <v>1257</v>
      </c>
      <c r="D219" s="38" t="s">
        <v>1258</v>
      </c>
      <c r="E219" s="38" t="s">
        <v>14</v>
      </c>
      <c r="F219" s="38" t="s">
        <v>112</v>
      </c>
      <c r="G219" s="38" t="s">
        <v>110</v>
      </c>
      <c r="H219" s="40" t="s">
        <v>111</v>
      </c>
      <c r="I219" s="38" t="s">
        <v>79</v>
      </c>
      <c r="J219" s="42">
        <v>17647058.823529411</v>
      </c>
      <c r="K219" s="42">
        <v>15000000</v>
      </c>
      <c r="L219" s="38" t="s">
        <v>80</v>
      </c>
      <c r="M219" s="38" t="s">
        <v>997</v>
      </c>
      <c r="N219" s="38" t="s">
        <v>98</v>
      </c>
      <c r="O219" s="50" t="s">
        <v>1282</v>
      </c>
      <c r="P219" s="51" t="s">
        <v>1283</v>
      </c>
      <c r="Q219" s="58" t="s">
        <v>87</v>
      </c>
      <c r="R219" s="58" t="s">
        <v>87</v>
      </c>
      <c r="S219" s="51" t="s">
        <v>1286</v>
      </c>
      <c r="T219" s="51" t="s">
        <v>1286</v>
      </c>
      <c r="U219" s="62" t="str">
        <f t="shared" si="10"/>
        <v>trim 2/2024</v>
      </c>
      <c r="V219" s="51" t="s">
        <v>1309</v>
      </c>
    </row>
    <row r="220" spans="2:22" s="44" customFormat="1" ht="160.5" customHeight="1" x14ac:dyDescent="0.25">
      <c r="B220" s="38">
        <f t="shared" si="9"/>
        <v>15</v>
      </c>
      <c r="C220" s="38" t="s">
        <v>1257</v>
      </c>
      <c r="D220" s="38" t="s">
        <v>1258</v>
      </c>
      <c r="E220" s="38" t="s">
        <v>14</v>
      </c>
      <c r="F220" s="38" t="s">
        <v>113</v>
      </c>
      <c r="G220" s="38" t="s">
        <v>110</v>
      </c>
      <c r="H220" s="40" t="s">
        <v>111</v>
      </c>
      <c r="I220" s="38" t="s">
        <v>878</v>
      </c>
      <c r="J220" s="42">
        <v>22352941.176470589</v>
      </c>
      <c r="K220" s="42">
        <v>19000000</v>
      </c>
      <c r="L220" s="38" t="s">
        <v>80</v>
      </c>
      <c r="M220" s="38" t="s">
        <v>879</v>
      </c>
      <c r="N220" s="38" t="s">
        <v>114</v>
      </c>
      <c r="O220" s="50" t="s">
        <v>1282</v>
      </c>
      <c r="P220" s="50" t="s">
        <v>1285</v>
      </c>
      <c r="Q220" s="51" t="s">
        <v>1282</v>
      </c>
      <c r="R220" s="51" t="s">
        <v>1286</v>
      </c>
      <c r="S220" s="51" t="s">
        <v>1286</v>
      </c>
      <c r="T220" s="51" t="s">
        <v>1288</v>
      </c>
      <c r="U220" s="62" t="str">
        <f t="shared" si="10"/>
        <v>trim 4/2024</v>
      </c>
      <c r="V220" s="51" t="s">
        <v>1309</v>
      </c>
    </row>
    <row r="221" spans="2:22" s="44" customFormat="1" ht="160.5" customHeight="1" x14ac:dyDescent="0.25">
      <c r="B221" s="38">
        <f t="shared" si="9"/>
        <v>16</v>
      </c>
      <c r="C221" s="38" t="s">
        <v>1257</v>
      </c>
      <c r="D221" s="38" t="s">
        <v>1258</v>
      </c>
      <c r="E221" s="38" t="s">
        <v>14</v>
      </c>
      <c r="F221" s="38" t="s">
        <v>115</v>
      </c>
      <c r="G221" s="38" t="s">
        <v>110</v>
      </c>
      <c r="H221" s="40" t="s">
        <v>111</v>
      </c>
      <c r="I221" s="38" t="s">
        <v>79</v>
      </c>
      <c r="J221" s="42">
        <v>7058823.5294117648</v>
      </c>
      <c r="K221" s="42">
        <v>6000000</v>
      </c>
      <c r="L221" s="38" t="s">
        <v>80</v>
      </c>
      <c r="M221" s="38" t="s">
        <v>880</v>
      </c>
      <c r="N221" s="38" t="s">
        <v>98</v>
      </c>
      <c r="O221" s="50" t="s">
        <v>1282</v>
      </c>
      <c r="P221" s="51" t="s">
        <v>1283</v>
      </c>
      <c r="Q221" s="58" t="s">
        <v>87</v>
      </c>
      <c r="R221" s="58" t="s">
        <v>87</v>
      </c>
      <c r="S221" s="51" t="s">
        <v>1286</v>
      </c>
      <c r="T221" s="51" t="s">
        <v>1286</v>
      </c>
      <c r="U221" s="62" t="str">
        <f t="shared" si="10"/>
        <v>trim 2/2024</v>
      </c>
      <c r="V221" s="51" t="s">
        <v>1309</v>
      </c>
    </row>
    <row r="222" spans="2:22" s="44" customFormat="1" ht="160.5" customHeight="1" x14ac:dyDescent="0.25">
      <c r="B222" s="38">
        <f t="shared" si="9"/>
        <v>17</v>
      </c>
      <c r="C222" s="38" t="s">
        <v>1257</v>
      </c>
      <c r="D222" s="38" t="s">
        <v>1258</v>
      </c>
      <c r="E222" s="38" t="s">
        <v>13</v>
      </c>
      <c r="F222" s="38" t="s">
        <v>116</v>
      </c>
      <c r="G222" s="38" t="s">
        <v>117</v>
      </c>
      <c r="H222" s="40" t="s">
        <v>118</v>
      </c>
      <c r="I222" s="38" t="s">
        <v>878</v>
      </c>
      <c r="J222" s="42">
        <v>88344175</v>
      </c>
      <c r="K222" s="42">
        <v>75092549</v>
      </c>
      <c r="L222" s="38" t="s">
        <v>80</v>
      </c>
      <c r="M222" s="38" t="s">
        <v>881</v>
      </c>
      <c r="N222" s="38" t="s">
        <v>62</v>
      </c>
      <c r="O222" s="50" t="s">
        <v>1281</v>
      </c>
      <c r="P222" s="51" t="s">
        <v>1286</v>
      </c>
      <c r="Q222" s="51" t="s">
        <v>1281</v>
      </c>
      <c r="R222" s="51" t="s">
        <v>1287</v>
      </c>
      <c r="S222" s="51" t="s">
        <v>1282</v>
      </c>
      <c r="T222" s="51" t="s">
        <v>1288</v>
      </c>
      <c r="U222" s="62" t="str">
        <f t="shared" si="10"/>
        <v>trim 4/2024</v>
      </c>
      <c r="V222" s="51" t="s">
        <v>1309</v>
      </c>
    </row>
    <row r="223" spans="2:22" s="44" customFormat="1" ht="160.5" customHeight="1" x14ac:dyDescent="0.25">
      <c r="B223" s="38">
        <f t="shared" si="9"/>
        <v>18</v>
      </c>
      <c r="C223" s="38" t="s">
        <v>1257</v>
      </c>
      <c r="D223" s="38" t="s">
        <v>1258</v>
      </c>
      <c r="E223" s="38" t="s">
        <v>13</v>
      </c>
      <c r="F223" s="38" t="s">
        <v>119</v>
      </c>
      <c r="G223" s="38" t="s">
        <v>117</v>
      </c>
      <c r="H223" s="40" t="s">
        <v>118</v>
      </c>
      <c r="I223" s="38" t="s">
        <v>79</v>
      </c>
      <c r="J223" s="42">
        <v>25889060</v>
      </c>
      <c r="K223" s="42">
        <v>22005701</v>
      </c>
      <c r="L223" s="38" t="s">
        <v>80</v>
      </c>
      <c r="M223" s="38" t="s">
        <v>882</v>
      </c>
      <c r="N223" s="38" t="s">
        <v>114</v>
      </c>
      <c r="O223" s="50" t="s">
        <v>1281</v>
      </c>
      <c r="P223" s="51" t="s">
        <v>1283</v>
      </c>
      <c r="Q223" s="51" t="s">
        <v>1283</v>
      </c>
      <c r="R223" s="51" t="s">
        <v>1285</v>
      </c>
      <c r="S223" s="51" t="s">
        <v>1286</v>
      </c>
      <c r="T223" s="51" t="s">
        <v>1288</v>
      </c>
      <c r="U223" s="62" t="str">
        <f t="shared" si="10"/>
        <v>trim 4/2024</v>
      </c>
      <c r="V223" s="51" t="s">
        <v>1309</v>
      </c>
    </row>
    <row r="224" spans="2:22" s="44" customFormat="1" ht="160.5" customHeight="1" x14ac:dyDescent="0.25">
      <c r="B224" s="38">
        <f t="shared" si="9"/>
        <v>19</v>
      </c>
      <c r="C224" s="38" t="s">
        <v>1257</v>
      </c>
      <c r="D224" s="38" t="s">
        <v>1258</v>
      </c>
      <c r="E224" s="38" t="s">
        <v>18</v>
      </c>
      <c r="F224" s="38" t="s">
        <v>120</v>
      </c>
      <c r="G224" s="38" t="s">
        <v>121</v>
      </c>
      <c r="H224" s="40" t="s">
        <v>122</v>
      </c>
      <c r="I224" s="38" t="s">
        <v>878</v>
      </c>
      <c r="J224" s="42">
        <v>180771484.55294117</v>
      </c>
      <c r="K224" s="42">
        <v>153655761.87</v>
      </c>
      <c r="L224" s="38" t="s">
        <v>80</v>
      </c>
      <c r="M224" s="38" t="s">
        <v>883</v>
      </c>
      <c r="N224" s="38" t="s">
        <v>62</v>
      </c>
      <c r="O224" s="50" t="s">
        <v>1281</v>
      </c>
      <c r="P224" s="51" t="s">
        <v>1286</v>
      </c>
      <c r="Q224" s="51" t="s">
        <v>1281</v>
      </c>
      <c r="R224" s="51" t="s">
        <v>1286</v>
      </c>
      <c r="S224" s="51" t="s">
        <v>1281</v>
      </c>
      <c r="T224" s="51" t="s">
        <v>1287</v>
      </c>
      <c r="U224" s="62" t="str">
        <f t="shared" si="10"/>
        <v>trim 3/2024</v>
      </c>
      <c r="V224" s="51" t="s">
        <v>1309</v>
      </c>
    </row>
    <row r="225" spans="1:22" s="44" customFormat="1" ht="160.5" customHeight="1" x14ac:dyDescent="0.25">
      <c r="B225" s="38">
        <f t="shared" si="9"/>
        <v>20</v>
      </c>
      <c r="C225" s="38" t="s">
        <v>1257</v>
      </c>
      <c r="D225" s="38" t="s">
        <v>1258</v>
      </c>
      <c r="E225" s="38" t="s">
        <v>18</v>
      </c>
      <c r="F225" s="38" t="s">
        <v>123</v>
      </c>
      <c r="G225" s="38" t="s">
        <v>121</v>
      </c>
      <c r="H225" s="40" t="s">
        <v>122</v>
      </c>
      <c r="I225" s="38" t="s">
        <v>878</v>
      </c>
      <c r="J225" s="42">
        <v>53011162.505882353</v>
      </c>
      <c r="K225" s="42">
        <v>45059488.130000003</v>
      </c>
      <c r="L225" s="38" t="s">
        <v>80</v>
      </c>
      <c r="M225" s="38" t="s">
        <v>884</v>
      </c>
      <c r="N225" s="38" t="s">
        <v>124</v>
      </c>
      <c r="O225" s="50" t="s">
        <v>1281</v>
      </c>
      <c r="P225" s="51" t="s">
        <v>1286</v>
      </c>
      <c r="Q225" s="51" t="s">
        <v>1282</v>
      </c>
      <c r="R225" s="51" t="s">
        <v>1288</v>
      </c>
      <c r="S225" s="51" t="s">
        <v>1285</v>
      </c>
      <c r="T225" s="51" t="s">
        <v>1295</v>
      </c>
      <c r="U225" s="62" t="str">
        <f t="shared" si="10"/>
        <v>trim 2/2025</v>
      </c>
      <c r="V225" s="51" t="s">
        <v>1309</v>
      </c>
    </row>
    <row r="226" spans="1:22" s="44" customFormat="1" ht="160.5" customHeight="1" x14ac:dyDescent="0.25">
      <c r="B226" s="38">
        <f t="shared" si="9"/>
        <v>21</v>
      </c>
      <c r="C226" s="38" t="s">
        <v>1257</v>
      </c>
      <c r="D226" s="38" t="s">
        <v>1258</v>
      </c>
      <c r="E226" s="38" t="s">
        <v>15</v>
      </c>
      <c r="F226" s="38" t="s">
        <v>125</v>
      </c>
      <c r="G226" s="38" t="s">
        <v>126</v>
      </c>
      <c r="H226" s="40" t="s">
        <v>127</v>
      </c>
      <c r="I226" s="38" t="s">
        <v>79</v>
      </c>
      <c r="J226" s="42">
        <v>152941176.47058824</v>
      </c>
      <c r="K226" s="42">
        <v>130000000</v>
      </c>
      <c r="L226" s="38" t="s">
        <v>80</v>
      </c>
      <c r="M226" s="38" t="s">
        <v>885</v>
      </c>
      <c r="N226" s="38" t="s">
        <v>62</v>
      </c>
      <c r="O226" s="50" t="s">
        <v>1281</v>
      </c>
      <c r="P226" s="51" t="s">
        <v>1286</v>
      </c>
      <c r="Q226" s="51" t="s">
        <v>1281</v>
      </c>
      <c r="R226" s="51" t="s">
        <v>1286</v>
      </c>
      <c r="S226" s="51" t="s">
        <v>1281</v>
      </c>
      <c r="T226" s="51" t="s">
        <v>1287</v>
      </c>
      <c r="U226" s="62" t="str">
        <f t="shared" si="10"/>
        <v>trim 3/2024</v>
      </c>
      <c r="V226" s="51" t="s">
        <v>1309</v>
      </c>
    </row>
    <row r="227" spans="1:22" s="44" customFormat="1" ht="160.5" customHeight="1" x14ac:dyDescent="0.25">
      <c r="B227" s="38">
        <f t="shared" si="9"/>
        <v>22</v>
      </c>
      <c r="C227" s="38" t="s">
        <v>1257</v>
      </c>
      <c r="D227" s="38" t="s">
        <v>1258</v>
      </c>
      <c r="E227" s="38" t="s">
        <v>15</v>
      </c>
      <c r="F227" s="38" t="s">
        <v>128</v>
      </c>
      <c r="G227" s="38" t="s">
        <v>129</v>
      </c>
      <c r="H227" s="40" t="s">
        <v>127</v>
      </c>
      <c r="I227" s="38" t="s">
        <v>878</v>
      </c>
      <c r="J227" s="42">
        <v>44705882.350000001</v>
      </c>
      <c r="K227" s="42">
        <v>38031000</v>
      </c>
      <c r="L227" s="38" t="s">
        <v>80</v>
      </c>
      <c r="M227" s="38" t="s">
        <v>130</v>
      </c>
      <c r="N227" s="38" t="s">
        <v>62</v>
      </c>
      <c r="O227" s="50" t="s">
        <v>1282</v>
      </c>
      <c r="P227" s="51" t="s">
        <v>1287</v>
      </c>
      <c r="Q227" s="51" t="s">
        <v>1282</v>
      </c>
      <c r="R227" s="51" t="s">
        <v>1288</v>
      </c>
      <c r="S227" s="51" t="s">
        <v>1283</v>
      </c>
      <c r="T227" s="51" t="s">
        <v>1288</v>
      </c>
      <c r="U227" s="62" t="str">
        <f t="shared" si="10"/>
        <v>trim 4/2024</v>
      </c>
      <c r="V227" s="51" t="s">
        <v>1309</v>
      </c>
    </row>
    <row r="228" spans="1:22" s="44" customFormat="1" ht="160.5" customHeight="1" x14ac:dyDescent="0.25">
      <c r="B228" s="38">
        <f t="shared" si="9"/>
        <v>23</v>
      </c>
      <c r="C228" s="38" t="s">
        <v>1257</v>
      </c>
      <c r="D228" s="38" t="s">
        <v>1258</v>
      </c>
      <c r="E228" s="38" t="s">
        <v>8</v>
      </c>
      <c r="F228" s="38" t="s">
        <v>131</v>
      </c>
      <c r="G228" s="38" t="s">
        <v>132</v>
      </c>
      <c r="H228" s="40" t="s">
        <v>133</v>
      </c>
      <c r="I228" s="38" t="s">
        <v>79</v>
      </c>
      <c r="J228" s="42">
        <v>13213373</v>
      </c>
      <c r="K228" s="42">
        <v>11231367</v>
      </c>
      <c r="L228" s="38" t="s">
        <v>80</v>
      </c>
      <c r="M228" s="38" t="s">
        <v>886</v>
      </c>
      <c r="N228" s="38" t="s">
        <v>63</v>
      </c>
      <c r="O228" s="50" t="s">
        <v>1281</v>
      </c>
      <c r="P228" s="57" t="s">
        <v>1281</v>
      </c>
      <c r="Q228" s="51" t="s">
        <v>1281</v>
      </c>
      <c r="R228" s="57" t="s">
        <v>1282</v>
      </c>
      <c r="S228" s="51" t="s">
        <v>1283</v>
      </c>
      <c r="T228" s="51" t="s">
        <v>1285</v>
      </c>
      <c r="U228" s="62" t="str">
        <f t="shared" si="10"/>
        <v>trim 1/2024</v>
      </c>
      <c r="V228" s="51" t="s">
        <v>1309</v>
      </c>
    </row>
    <row r="229" spans="1:22" s="44" customFormat="1" ht="160.5" customHeight="1" x14ac:dyDescent="0.25">
      <c r="B229" s="38">
        <f t="shared" si="9"/>
        <v>24</v>
      </c>
      <c r="C229" s="38" t="s">
        <v>1257</v>
      </c>
      <c r="D229" s="38" t="s">
        <v>1258</v>
      </c>
      <c r="E229" s="38" t="s">
        <v>8</v>
      </c>
      <c r="F229" s="38" t="s">
        <v>134</v>
      </c>
      <c r="G229" s="38" t="s">
        <v>135</v>
      </c>
      <c r="H229" s="40" t="s">
        <v>133</v>
      </c>
      <c r="I229" s="38" t="s">
        <v>79</v>
      </c>
      <c r="J229" s="42">
        <v>13893039</v>
      </c>
      <c r="K229" s="42">
        <v>11279745</v>
      </c>
      <c r="L229" s="38" t="s">
        <v>80</v>
      </c>
      <c r="M229" s="38" t="s">
        <v>887</v>
      </c>
      <c r="N229" s="38" t="s">
        <v>63</v>
      </c>
      <c r="O229" s="50" t="s">
        <v>1281</v>
      </c>
      <c r="P229" s="51" t="s">
        <v>1283</v>
      </c>
      <c r="Q229" s="51" t="s">
        <v>1282</v>
      </c>
      <c r="R229" s="51" t="s">
        <v>1285</v>
      </c>
      <c r="S229" s="51" t="s">
        <v>1285</v>
      </c>
      <c r="T229" s="51" t="s">
        <v>1288</v>
      </c>
      <c r="U229" s="62" t="str">
        <f t="shared" si="10"/>
        <v>trim 4/2024</v>
      </c>
      <c r="V229" s="51" t="s">
        <v>1309</v>
      </c>
    </row>
    <row r="230" spans="1:22" s="44" customFormat="1" ht="160.5" customHeight="1" x14ac:dyDescent="0.25">
      <c r="B230" s="38">
        <f t="shared" si="9"/>
        <v>25</v>
      </c>
      <c r="C230" s="38" t="s">
        <v>1257</v>
      </c>
      <c r="D230" s="38" t="s">
        <v>1258</v>
      </c>
      <c r="E230" s="38" t="s">
        <v>8</v>
      </c>
      <c r="F230" s="38" t="s">
        <v>136</v>
      </c>
      <c r="G230" s="38" t="s">
        <v>137</v>
      </c>
      <c r="H230" s="40" t="s">
        <v>133</v>
      </c>
      <c r="I230" s="38" t="s">
        <v>79</v>
      </c>
      <c r="J230" s="42">
        <v>42184466</v>
      </c>
      <c r="K230" s="42">
        <v>11662772</v>
      </c>
      <c r="L230" s="38" t="s">
        <v>80</v>
      </c>
      <c r="M230" s="38" t="s">
        <v>888</v>
      </c>
      <c r="N230" s="38" t="s">
        <v>63</v>
      </c>
      <c r="O230" s="50" t="s">
        <v>1282</v>
      </c>
      <c r="P230" s="51" t="s">
        <v>1283</v>
      </c>
      <c r="Q230" s="51" t="s">
        <v>1282</v>
      </c>
      <c r="R230" s="51" t="s">
        <v>1286</v>
      </c>
      <c r="S230" s="51" t="s">
        <v>1286</v>
      </c>
      <c r="T230" s="51" t="s">
        <v>1288</v>
      </c>
      <c r="U230" s="62" t="str">
        <f t="shared" si="10"/>
        <v>trim 4/2024</v>
      </c>
      <c r="V230" s="51" t="s">
        <v>1309</v>
      </c>
    </row>
    <row r="231" spans="1:22" s="44" customFormat="1" ht="160.5" customHeight="1" x14ac:dyDescent="0.25">
      <c r="B231" s="38">
        <f t="shared" si="9"/>
        <v>26</v>
      </c>
      <c r="C231" s="38" t="s">
        <v>1257</v>
      </c>
      <c r="D231" s="38" t="s">
        <v>1258</v>
      </c>
      <c r="E231" s="38" t="s">
        <v>8</v>
      </c>
      <c r="F231" s="38" t="s">
        <v>138</v>
      </c>
      <c r="G231" s="38" t="s">
        <v>139</v>
      </c>
      <c r="H231" s="40" t="s">
        <v>133</v>
      </c>
      <c r="I231" s="38" t="s">
        <v>79</v>
      </c>
      <c r="J231" s="42">
        <v>23885959</v>
      </c>
      <c r="K231" s="42">
        <v>20303065</v>
      </c>
      <c r="L231" s="38" t="s">
        <v>80</v>
      </c>
      <c r="M231" s="38" t="s">
        <v>888</v>
      </c>
      <c r="N231" s="38" t="s">
        <v>63</v>
      </c>
      <c r="O231" s="50" t="s">
        <v>1282</v>
      </c>
      <c r="P231" s="50" t="s">
        <v>1285</v>
      </c>
      <c r="Q231" s="51" t="s">
        <v>1282</v>
      </c>
      <c r="R231" s="51" t="s">
        <v>1286</v>
      </c>
      <c r="S231" s="51" t="s">
        <v>1286</v>
      </c>
      <c r="T231" s="51" t="s">
        <v>1296</v>
      </c>
      <c r="U231" s="62" t="str">
        <f t="shared" si="10"/>
        <v>trim 1/2025</v>
      </c>
      <c r="V231" s="51" t="s">
        <v>1309</v>
      </c>
    </row>
    <row r="232" spans="1:22" s="44" customFormat="1" ht="160.5" customHeight="1" x14ac:dyDescent="0.25">
      <c r="B232" s="38">
        <f t="shared" si="9"/>
        <v>27</v>
      </c>
      <c r="C232" s="38" t="s">
        <v>1257</v>
      </c>
      <c r="D232" s="38" t="s">
        <v>1258</v>
      </c>
      <c r="E232" s="38" t="s">
        <v>19</v>
      </c>
      <c r="F232" s="38" t="s">
        <v>140</v>
      </c>
      <c r="G232" s="38" t="s">
        <v>141</v>
      </c>
      <c r="H232" s="38" t="s">
        <v>142</v>
      </c>
      <c r="I232" s="38" t="s">
        <v>878</v>
      </c>
      <c r="J232" s="42">
        <v>15449710.588235294</v>
      </c>
      <c r="K232" s="42">
        <v>13132254</v>
      </c>
      <c r="L232" s="38" t="s">
        <v>80</v>
      </c>
      <c r="M232" s="38" t="s">
        <v>1358</v>
      </c>
      <c r="N232" s="38" t="s">
        <v>63</v>
      </c>
      <c r="O232" s="50" t="s">
        <v>1282</v>
      </c>
      <c r="P232" s="51" t="s">
        <v>1283</v>
      </c>
      <c r="Q232" s="51" t="s">
        <v>1282</v>
      </c>
      <c r="R232" s="51" t="s">
        <v>1285</v>
      </c>
      <c r="S232" s="51" t="s">
        <v>1285</v>
      </c>
      <c r="T232" s="51" t="s">
        <v>1288</v>
      </c>
      <c r="U232" s="62" t="str">
        <f t="shared" si="10"/>
        <v>trim 4/2024</v>
      </c>
      <c r="V232" s="51" t="s">
        <v>1309</v>
      </c>
    </row>
    <row r="233" spans="1:22" s="44" customFormat="1" ht="160.5" customHeight="1" x14ac:dyDescent="0.25">
      <c r="B233" s="38">
        <f t="shared" si="9"/>
        <v>28</v>
      </c>
      <c r="C233" s="38" t="s">
        <v>1257</v>
      </c>
      <c r="D233" s="38" t="s">
        <v>1258</v>
      </c>
      <c r="E233" s="38" t="s">
        <v>19</v>
      </c>
      <c r="F233" s="38" t="s">
        <v>143</v>
      </c>
      <c r="G233" s="38" t="s">
        <v>141</v>
      </c>
      <c r="H233" s="38" t="s">
        <v>142</v>
      </c>
      <c r="I233" s="38" t="s">
        <v>878</v>
      </c>
      <c r="J233" s="42">
        <v>7387760</v>
      </c>
      <c r="K233" s="42">
        <v>6279596</v>
      </c>
      <c r="L233" s="38" t="s">
        <v>80</v>
      </c>
      <c r="M233" s="38" t="s">
        <v>1359</v>
      </c>
      <c r="N233" s="38" t="s">
        <v>63</v>
      </c>
      <c r="O233" s="50" t="s">
        <v>1282</v>
      </c>
      <c r="P233" s="50" t="s">
        <v>1285</v>
      </c>
      <c r="Q233" s="51" t="s">
        <v>1282</v>
      </c>
      <c r="R233" s="50" t="s">
        <v>1286</v>
      </c>
      <c r="S233" s="51" t="s">
        <v>1286</v>
      </c>
      <c r="T233" s="51" t="s">
        <v>1288</v>
      </c>
      <c r="U233" s="62" t="str">
        <f t="shared" si="10"/>
        <v>trim 4/2024</v>
      </c>
      <c r="V233" s="51" t="s">
        <v>1309</v>
      </c>
    </row>
    <row r="234" spans="1:22" s="44" customFormat="1" ht="160.5" customHeight="1" x14ac:dyDescent="0.25">
      <c r="B234" s="38">
        <f t="shared" si="9"/>
        <v>29</v>
      </c>
      <c r="C234" s="38" t="s">
        <v>1257</v>
      </c>
      <c r="D234" s="38" t="s">
        <v>1258</v>
      </c>
      <c r="E234" s="38" t="s">
        <v>19</v>
      </c>
      <c r="F234" s="38" t="s">
        <v>144</v>
      </c>
      <c r="G234" s="38" t="s">
        <v>141</v>
      </c>
      <c r="H234" s="38" t="s">
        <v>142</v>
      </c>
      <c r="I234" s="38" t="s">
        <v>79</v>
      </c>
      <c r="J234" s="42">
        <v>8061950.5882352944</v>
      </c>
      <c r="K234" s="42">
        <v>6852658</v>
      </c>
      <c r="L234" s="38" t="s">
        <v>80</v>
      </c>
      <c r="M234" s="38" t="s">
        <v>889</v>
      </c>
      <c r="N234" s="38" t="s">
        <v>63</v>
      </c>
      <c r="O234" s="50" t="s">
        <v>1282</v>
      </c>
      <c r="P234" s="50" t="s">
        <v>1285</v>
      </c>
      <c r="Q234" s="51" t="s">
        <v>1283</v>
      </c>
      <c r="R234" s="51" t="s">
        <v>1286</v>
      </c>
      <c r="S234" s="51" t="s">
        <v>1286</v>
      </c>
      <c r="T234" s="51" t="s">
        <v>1288</v>
      </c>
      <c r="U234" s="62" t="str">
        <f t="shared" si="10"/>
        <v>trim 4/2024</v>
      </c>
      <c r="V234" s="51" t="s">
        <v>1309</v>
      </c>
    </row>
    <row r="235" spans="1:22" s="44" customFormat="1" ht="160.5" customHeight="1" x14ac:dyDescent="0.25">
      <c r="B235" s="38">
        <f t="shared" si="9"/>
        <v>30</v>
      </c>
      <c r="C235" s="38" t="s">
        <v>1257</v>
      </c>
      <c r="D235" s="38" t="s">
        <v>1258</v>
      </c>
      <c r="E235" s="38" t="s">
        <v>145</v>
      </c>
      <c r="F235" s="38" t="s">
        <v>146</v>
      </c>
      <c r="G235" s="38" t="s">
        <v>147</v>
      </c>
      <c r="H235" s="40" t="s">
        <v>148</v>
      </c>
      <c r="I235" s="38" t="s">
        <v>878</v>
      </c>
      <c r="J235" s="42">
        <v>143535217.64705881</v>
      </c>
      <c r="K235" s="42">
        <v>122004935</v>
      </c>
      <c r="L235" s="38" t="s">
        <v>80</v>
      </c>
      <c r="M235" s="38" t="s">
        <v>890</v>
      </c>
      <c r="N235" s="38" t="s">
        <v>62</v>
      </c>
      <c r="O235" s="50" t="s">
        <v>1282</v>
      </c>
      <c r="P235" s="51" t="s">
        <v>1287</v>
      </c>
      <c r="Q235" s="51" t="s">
        <v>1282</v>
      </c>
      <c r="R235" s="51" t="s">
        <v>1287</v>
      </c>
      <c r="S235" s="51" t="s">
        <v>1283</v>
      </c>
      <c r="T235" s="51" t="s">
        <v>1288</v>
      </c>
      <c r="U235" s="62" t="str">
        <f t="shared" si="10"/>
        <v>trim 4/2024</v>
      </c>
      <c r="V235" s="51" t="s">
        <v>1309</v>
      </c>
    </row>
    <row r="236" spans="1:22" s="44" customFormat="1" ht="160.5" customHeight="1" x14ac:dyDescent="0.25">
      <c r="B236" s="38">
        <f t="shared" si="9"/>
        <v>31</v>
      </c>
      <c r="C236" s="38" t="s">
        <v>1257</v>
      </c>
      <c r="D236" s="38" t="s">
        <v>1258</v>
      </c>
      <c r="E236" s="38" t="s">
        <v>145</v>
      </c>
      <c r="F236" s="38" t="s">
        <v>146</v>
      </c>
      <c r="G236" s="38" t="s">
        <v>149</v>
      </c>
      <c r="H236" s="40" t="s">
        <v>148</v>
      </c>
      <c r="I236" s="38" t="s">
        <v>878</v>
      </c>
      <c r="J236" s="42">
        <v>41830465.882352941</v>
      </c>
      <c r="K236" s="42">
        <v>35555896</v>
      </c>
      <c r="L236" s="38" t="s">
        <v>80</v>
      </c>
      <c r="M236" s="38" t="s">
        <v>891</v>
      </c>
      <c r="N236" s="38" t="s">
        <v>114</v>
      </c>
      <c r="O236" s="50" t="s">
        <v>1282</v>
      </c>
      <c r="P236" s="51" t="s">
        <v>1287</v>
      </c>
      <c r="Q236" s="51" t="s">
        <v>1283</v>
      </c>
      <c r="R236" s="51" t="s">
        <v>1288</v>
      </c>
      <c r="S236" s="51" t="s">
        <v>1286</v>
      </c>
      <c r="T236" s="51" t="s">
        <v>1295</v>
      </c>
      <c r="U236" s="62" t="str">
        <f t="shared" si="10"/>
        <v>trim 2/2025</v>
      </c>
      <c r="V236" s="51" t="s">
        <v>1309</v>
      </c>
    </row>
    <row r="237" spans="1:22" s="30" customFormat="1" ht="69.75" x14ac:dyDescent="0.25">
      <c r="A237" s="24"/>
      <c r="B237" s="25">
        <v>31</v>
      </c>
      <c r="C237" s="25" t="s">
        <v>1378</v>
      </c>
      <c r="D237" s="25" t="s">
        <v>1379</v>
      </c>
      <c r="E237" s="25" t="s">
        <v>1349</v>
      </c>
      <c r="F237" s="25"/>
      <c r="G237" s="25"/>
      <c r="H237" s="26"/>
      <c r="I237" s="25"/>
      <c r="J237" s="27">
        <f>SUM(J206:J236)</f>
        <v>1263016253.182941</v>
      </c>
      <c r="K237" s="27">
        <f>SUM(K206:K236)</f>
        <v>1048871453</v>
      </c>
      <c r="L237" s="25"/>
      <c r="M237" s="25"/>
      <c r="N237" s="25"/>
      <c r="O237" s="28"/>
      <c r="P237" s="29"/>
      <c r="Q237" s="29"/>
      <c r="R237" s="29"/>
      <c r="S237" s="29"/>
      <c r="T237" s="29"/>
      <c r="U237" s="28"/>
      <c r="V237" s="28"/>
    </row>
    <row r="238" spans="1:22" s="49" customFormat="1" ht="160.5" customHeight="1" x14ac:dyDescent="0.25">
      <c r="B238" s="38">
        <v>1</v>
      </c>
      <c r="C238" s="38" t="s">
        <v>1260</v>
      </c>
      <c r="D238" s="38" t="s">
        <v>1261</v>
      </c>
      <c r="E238" s="38" t="s">
        <v>11</v>
      </c>
      <c r="F238" s="38" t="s">
        <v>356</v>
      </c>
      <c r="G238" s="38" t="s">
        <v>357</v>
      </c>
      <c r="H238" s="40" t="s">
        <v>892</v>
      </c>
      <c r="I238" s="38" t="s">
        <v>1280</v>
      </c>
      <c r="J238" s="42">
        <v>45000000</v>
      </c>
      <c r="K238" s="42">
        <v>18000000</v>
      </c>
      <c r="L238" s="38" t="s">
        <v>80</v>
      </c>
      <c r="M238" s="38" t="s">
        <v>893</v>
      </c>
      <c r="N238" s="38" t="s">
        <v>62</v>
      </c>
      <c r="O238" s="50" t="s">
        <v>1282</v>
      </c>
      <c r="P238" s="50" t="s">
        <v>1285</v>
      </c>
      <c r="Q238" s="51" t="s">
        <v>1282</v>
      </c>
      <c r="R238" s="51" t="s">
        <v>1283</v>
      </c>
      <c r="S238" s="51" t="s">
        <v>1283</v>
      </c>
      <c r="T238" s="51" t="s">
        <v>1283</v>
      </c>
      <c r="U238" s="51" t="s">
        <v>1283</v>
      </c>
      <c r="V238" s="51" t="s">
        <v>1309</v>
      </c>
    </row>
    <row r="239" spans="1:22" s="49" customFormat="1" ht="160.5" customHeight="1" x14ac:dyDescent="0.25">
      <c r="B239" s="38">
        <f>B238+1</f>
        <v>2</v>
      </c>
      <c r="C239" s="38" t="s">
        <v>1260</v>
      </c>
      <c r="D239" s="38" t="s">
        <v>1261</v>
      </c>
      <c r="E239" s="38" t="s">
        <v>14</v>
      </c>
      <c r="F239" s="38" t="s">
        <v>358</v>
      </c>
      <c r="G239" s="38" t="s">
        <v>359</v>
      </c>
      <c r="H239" s="40" t="s">
        <v>894</v>
      </c>
      <c r="I239" s="38" t="s">
        <v>1280</v>
      </c>
      <c r="J239" s="42">
        <v>97500000</v>
      </c>
      <c r="K239" s="42">
        <v>39000000</v>
      </c>
      <c r="L239" s="38" t="s">
        <v>80</v>
      </c>
      <c r="M239" s="38" t="s">
        <v>893</v>
      </c>
      <c r="N239" s="38" t="s">
        <v>63</v>
      </c>
      <c r="O239" s="50" t="s">
        <v>1282</v>
      </c>
      <c r="P239" s="51" t="s">
        <v>1283</v>
      </c>
      <c r="Q239" s="51" t="s">
        <v>1281</v>
      </c>
      <c r="R239" s="51" t="s">
        <v>1283</v>
      </c>
      <c r="S239" s="51" t="s">
        <v>1283</v>
      </c>
      <c r="T239" s="51" t="s">
        <v>1283</v>
      </c>
      <c r="U239" s="51" t="s">
        <v>1283</v>
      </c>
      <c r="V239" s="51" t="s">
        <v>1309</v>
      </c>
    </row>
    <row r="240" spans="1:22" s="49" customFormat="1" ht="160.5" customHeight="1" x14ac:dyDescent="0.25">
      <c r="B240" s="38">
        <f t="shared" ref="B240:B258" si="11">B239+1</f>
        <v>3</v>
      </c>
      <c r="C240" s="38" t="s">
        <v>1260</v>
      </c>
      <c r="D240" s="38" t="s">
        <v>1261</v>
      </c>
      <c r="E240" s="38" t="s">
        <v>14</v>
      </c>
      <c r="F240" s="38" t="s">
        <v>360</v>
      </c>
      <c r="G240" s="38" t="s">
        <v>359</v>
      </c>
      <c r="H240" s="40" t="s">
        <v>895</v>
      </c>
      <c r="I240" s="38" t="s">
        <v>1280</v>
      </c>
      <c r="J240" s="42">
        <v>43233000</v>
      </c>
      <c r="K240" s="42">
        <v>17293200</v>
      </c>
      <c r="L240" s="38" t="s">
        <v>80</v>
      </c>
      <c r="M240" s="38" t="s">
        <v>896</v>
      </c>
      <c r="N240" s="38" t="s">
        <v>63</v>
      </c>
      <c r="O240" s="50" t="s">
        <v>1282</v>
      </c>
      <c r="P240" s="51" t="s">
        <v>1283</v>
      </c>
      <c r="Q240" s="51" t="s">
        <v>1281</v>
      </c>
      <c r="R240" s="51" t="s">
        <v>1283</v>
      </c>
      <c r="S240" s="51" t="s">
        <v>1283</v>
      </c>
      <c r="T240" s="51" t="s">
        <v>1283</v>
      </c>
      <c r="U240" s="51" t="s">
        <v>1283</v>
      </c>
      <c r="V240" s="51" t="s">
        <v>1309</v>
      </c>
    </row>
    <row r="241" spans="2:22" s="49" customFormat="1" ht="160.5" customHeight="1" x14ac:dyDescent="0.25">
      <c r="B241" s="38">
        <f t="shared" si="11"/>
        <v>4</v>
      </c>
      <c r="C241" s="38" t="s">
        <v>1260</v>
      </c>
      <c r="D241" s="38" t="s">
        <v>1261</v>
      </c>
      <c r="E241" s="38" t="s">
        <v>14</v>
      </c>
      <c r="F241" s="38" t="s">
        <v>361</v>
      </c>
      <c r="G241" s="38" t="s">
        <v>359</v>
      </c>
      <c r="H241" s="40" t="s">
        <v>897</v>
      </c>
      <c r="I241" s="38" t="s">
        <v>1280</v>
      </c>
      <c r="J241" s="42">
        <v>5367000</v>
      </c>
      <c r="K241" s="42">
        <v>2146800</v>
      </c>
      <c r="L241" s="38" t="s">
        <v>80</v>
      </c>
      <c r="M241" s="38" t="s">
        <v>896</v>
      </c>
      <c r="N241" s="38" t="s">
        <v>63</v>
      </c>
      <c r="O241" s="50" t="s">
        <v>1282</v>
      </c>
      <c r="P241" s="50" t="s">
        <v>1285</v>
      </c>
      <c r="Q241" s="51" t="s">
        <v>1282</v>
      </c>
      <c r="R241" s="51" t="s">
        <v>1285</v>
      </c>
      <c r="S241" s="51" t="s">
        <v>1285</v>
      </c>
      <c r="T241" s="51" t="s">
        <v>1285</v>
      </c>
      <c r="U241" s="51" t="s">
        <v>1285</v>
      </c>
      <c r="V241" s="51" t="s">
        <v>1309</v>
      </c>
    </row>
    <row r="242" spans="2:22" s="49" customFormat="1" ht="160.5" customHeight="1" x14ac:dyDescent="0.25">
      <c r="B242" s="38">
        <f t="shared" si="11"/>
        <v>5</v>
      </c>
      <c r="C242" s="38" t="s">
        <v>1260</v>
      </c>
      <c r="D242" s="38" t="s">
        <v>1261</v>
      </c>
      <c r="E242" s="38" t="s">
        <v>285</v>
      </c>
      <c r="F242" s="38" t="s">
        <v>362</v>
      </c>
      <c r="G242" s="38" t="s">
        <v>363</v>
      </c>
      <c r="H242" s="40" t="s">
        <v>898</v>
      </c>
      <c r="I242" s="38" t="s">
        <v>1280</v>
      </c>
      <c r="J242" s="42">
        <v>11400000</v>
      </c>
      <c r="K242" s="42">
        <v>4560000</v>
      </c>
      <c r="L242" s="38" t="s">
        <v>80</v>
      </c>
      <c r="M242" s="38" t="s">
        <v>896</v>
      </c>
      <c r="N242" s="38" t="s">
        <v>63</v>
      </c>
      <c r="O242" s="50" t="s">
        <v>1282</v>
      </c>
      <c r="P242" s="50" t="s">
        <v>1285</v>
      </c>
      <c r="Q242" s="51" t="s">
        <v>1282</v>
      </c>
      <c r="R242" s="51" t="s">
        <v>1285</v>
      </c>
      <c r="S242" s="51" t="s">
        <v>1285</v>
      </c>
      <c r="T242" s="51" t="s">
        <v>1285</v>
      </c>
      <c r="U242" s="51" t="s">
        <v>1285</v>
      </c>
      <c r="V242" s="51" t="s">
        <v>1309</v>
      </c>
    </row>
    <row r="243" spans="2:22" s="49" customFormat="1" ht="160.5" customHeight="1" x14ac:dyDescent="0.25">
      <c r="B243" s="38">
        <f t="shared" si="11"/>
        <v>6</v>
      </c>
      <c r="C243" s="38" t="s">
        <v>1260</v>
      </c>
      <c r="D243" s="38" t="s">
        <v>1261</v>
      </c>
      <c r="E243" s="38" t="s">
        <v>249</v>
      </c>
      <c r="F243" s="38" t="s">
        <v>364</v>
      </c>
      <c r="G243" s="38" t="s">
        <v>365</v>
      </c>
      <c r="H243" s="40" t="s">
        <v>899</v>
      </c>
      <c r="I243" s="38" t="s">
        <v>1280</v>
      </c>
      <c r="J243" s="42">
        <v>22500000</v>
      </c>
      <c r="K243" s="42">
        <v>9000000</v>
      </c>
      <c r="L243" s="38" t="s">
        <v>80</v>
      </c>
      <c r="M243" s="38" t="s">
        <v>900</v>
      </c>
      <c r="N243" s="38" t="s">
        <v>63</v>
      </c>
      <c r="O243" s="50" t="s">
        <v>1282</v>
      </c>
      <c r="P243" s="50" t="s">
        <v>1285</v>
      </c>
      <c r="Q243" s="51" t="s">
        <v>1282</v>
      </c>
      <c r="R243" s="51" t="s">
        <v>1285</v>
      </c>
      <c r="S243" s="51" t="s">
        <v>1285</v>
      </c>
      <c r="T243" s="51" t="s">
        <v>1285</v>
      </c>
      <c r="U243" s="51" t="s">
        <v>1285</v>
      </c>
      <c r="V243" s="51" t="s">
        <v>1309</v>
      </c>
    </row>
    <row r="244" spans="2:22" s="49" customFormat="1" ht="160.5" customHeight="1" x14ac:dyDescent="0.25">
      <c r="B244" s="38">
        <f t="shared" si="11"/>
        <v>7</v>
      </c>
      <c r="C244" s="38" t="s">
        <v>1260</v>
      </c>
      <c r="D244" s="38" t="s">
        <v>1261</v>
      </c>
      <c r="E244" s="38" t="s">
        <v>18</v>
      </c>
      <c r="F244" s="38" t="s">
        <v>366</v>
      </c>
      <c r="G244" s="38" t="s">
        <v>367</v>
      </c>
      <c r="H244" s="40" t="s">
        <v>901</v>
      </c>
      <c r="I244" s="38" t="s">
        <v>1280</v>
      </c>
      <c r="J244" s="42">
        <v>150650000</v>
      </c>
      <c r="K244" s="42">
        <v>60260000</v>
      </c>
      <c r="L244" s="38" t="s">
        <v>80</v>
      </c>
      <c r="M244" s="38" t="s">
        <v>902</v>
      </c>
      <c r="N244" s="38" t="s">
        <v>62</v>
      </c>
      <c r="O244" s="50" t="s">
        <v>1282</v>
      </c>
      <c r="P244" s="50" t="s">
        <v>1285</v>
      </c>
      <c r="Q244" s="51" t="s">
        <v>1282</v>
      </c>
      <c r="R244" s="51" t="s">
        <v>1283</v>
      </c>
      <c r="S244" s="51" t="s">
        <v>1283</v>
      </c>
      <c r="T244" s="51" t="s">
        <v>1283</v>
      </c>
      <c r="U244" s="51" t="s">
        <v>1283</v>
      </c>
      <c r="V244" s="51" t="s">
        <v>1309</v>
      </c>
    </row>
    <row r="245" spans="2:22" s="49" customFormat="1" ht="160.5" customHeight="1" x14ac:dyDescent="0.25">
      <c r="B245" s="38">
        <f t="shared" si="11"/>
        <v>8</v>
      </c>
      <c r="C245" s="38" t="s">
        <v>1260</v>
      </c>
      <c r="D245" s="38" t="s">
        <v>1261</v>
      </c>
      <c r="E245" s="38" t="s">
        <v>15</v>
      </c>
      <c r="F245" s="38" t="s">
        <v>368</v>
      </c>
      <c r="G245" s="38" t="s">
        <v>369</v>
      </c>
      <c r="H245" s="40" t="s">
        <v>903</v>
      </c>
      <c r="I245" s="38" t="s">
        <v>1280</v>
      </c>
      <c r="J245" s="42">
        <v>37500175</v>
      </c>
      <c r="K245" s="42">
        <v>15000070</v>
      </c>
      <c r="L245" s="38" t="s">
        <v>80</v>
      </c>
      <c r="M245" s="38" t="s">
        <v>904</v>
      </c>
      <c r="N245" s="40" t="s">
        <v>62</v>
      </c>
      <c r="O245" s="50" t="s">
        <v>1283</v>
      </c>
      <c r="P245" s="50" t="s">
        <v>1285</v>
      </c>
      <c r="Q245" s="51" t="s">
        <v>1283</v>
      </c>
      <c r="R245" s="51" t="s">
        <v>1285</v>
      </c>
      <c r="S245" s="51" t="s">
        <v>1285</v>
      </c>
      <c r="T245" s="51" t="s">
        <v>1285</v>
      </c>
      <c r="U245" s="51" t="s">
        <v>1285</v>
      </c>
      <c r="V245" s="51" t="s">
        <v>1309</v>
      </c>
    </row>
    <row r="246" spans="2:22" s="49" customFormat="1" ht="160.5" customHeight="1" x14ac:dyDescent="0.25">
      <c r="B246" s="38">
        <f t="shared" si="11"/>
        <v>9</v>
      </c>
      <c r="C246" s="38" t="s">
        <v>1260</v>
      </c>
      <c r="D246" s="38" t="s">
        <v>1261</v>
      </c>
      <c r="E246" s="38" t="s">
        <v>15</v>
      </c>
      <c r="F246" s="38" t="s">
        <v>370</v>
      </c>
      <c r="G246" s="38" t="s">
        <v>369</v>
      </c>
      <c r="H246" s="40" t="s">
        <v>903</v>
      </c>
      <c r="I246" s="38" t="s">
        <v>1280</v>
      </c>
      <c r="J246" s="42">
        <v>31250000</v>
      </c>
      <c r="K246" s="42">
        <v>12500000</v>
      </c>
      <c r="L246" s="38" t="s">
        <v>80</v>
      </c>
      <c r="M246" s="38" t="s">
        <v>905</v>
      </c>
      <c r="N246" s="40" t="s">
        <v>62</v>
      </c>
      <c r="O246" s="50" t="s">
        <v>1283</v>
      </c>
      <c r="P246" s="50" t="s">
        <v>1285</v>
      </c>
      <c r="Q246" s="51" t="s">
        <v>1283</v>
      </c>
      <c r="R246" s="51" t="s">
        <v>1285</v>
      </c>
      <c r="S246" s="51" t="s">
        <v>1285</v>
      </c>
      <c r="T246" s="51" t="s">
        <v>1285</v>
      </c>
      <c r="U246" s="51" t="s">
        <v>1285</v>
      </c>
      <c r="V246" s="51" t="s">
        <v>1309</v>
      </c>
    </row>
    <row r="247" spans="2:22" s="49" customFormat="1" ht="160.5" customHeight="1" x14ac:dyDescent="0.25">
      <c r="B247" s="38">
        <f t="shared" si="11"/>
        <v>10</v>
      </c>
      <c r="C247" s="38" t="s">
        <v>1260</v>
      </c>
      <c r="D247" s="38" t="s">
        <v>1261</v>
      </c>
      <c r="E247" s="38" t="s">
        <v>15</v>
      </c>
      <c r="F247" s="38" t="s">
        <v>371</v>
      </c>
      <c r="G247" s="38" t="s">
        <v>369</v>
      </c>
      <c r="H247" s="64" t="s">
        <v>903</v>
      </c>
      <c r="I247" s="38" t="s">
        <v>1280</v>
      </c>
      <c r="J247" s="42">
        <v>37500000</v>
      </c>
      <c r="K247" s="42">
        <v>15000000</v>
      </c>
      <c r="L247" s="38" t="s">
        <v>80</v>
      </c>
      <c r="M247" s="38" t="s">
        <v>905</v>
      </c>
      <c r="N247" s="40" t="s">
        <v>62</v>
      </c>
      <c r="O247" s="50" t="s">
        <v>1283</v>
      </c>
      <c r="P247" s="50" t="s">
        <v>1285</v>
      </c>
      <c r="Q247" s="51" t="s">
        <v>1283</v>
      </c>
      <c r="R247" s="51" t="s">
        <v>1285</v>
      </c>
      <c r="S247" s="51" t="s">
        <v>1285</v>
      </c>
      <c r="T247" s="51" t="s">
        <v>1285</v>
      </c>
      <c r="U247" s="51" t="s">
        <v>1285</v>
      </c>
      <c r="V247" s="51" t="s">
        <v>1309</v>
      </c>
    </row>
    <row r="248" spans="2:22" s="49" customFormat="1" ht="160.5" customHeight="1" x14ac:dyDescent="0.25">
      <c r="B248" s="38">
        <f t="shared" si="11"/>
        <v>11</v>
      </c>
      <c r="C248" s="38" t="s">
        <v>1260</v>
      </c>
      <c r="D248" s="38" t="s">
        <v>1261</v>
      </c>
      <c r="E248" s="38" t="s">
        <v>8</v>
      </c>
      <c r="F248" s="38" t="s">
        <v>372</v>
      </c>
      <c r="G248" s="38" t="s">
        <v>373</v>
      </c>
      <c r="H248" s="40" t="s">
        <v>906</v>
      </c>
      <c r="I248" s="38" t="s">
        <v>1280</v>
      </c>
      <c r="J248" s="42">
        <v>14615939.200000001</v>
      </c>
      <c r="K248" s="42">
        <v>5846375.6000000006</v>
      </c>
      <c r="L248" s="38" t="s">
        <v>80</v>
      </c>
      <c r="M248" s="38" t="s">
        <v>907</v>
      </c>
      <c r="N248" s="38" t="s">
        <v>63</v>
      </c>
      <c r="O248" s="50" t="s">
        <v>1282</v>
      </c>
      <c r="P248" s="50" t="s">
        <v>1285</v>
      </c>
      <c r="Q248" s="51" t="s">
        <v>1282</v>
      </c>
      <c r="R248" s="51" t="s">
        <v>1283</v>
      </c>
      <c r="S248" s="51" t="s">
        <v>1283</v>
      </c>
      <c r="T248" s="51" t="s">
        <v>1283</v>
      </c>
      <c r="U248" s="51" t="s">
        <v>1283</v>
      </c>
      <c r="V248" s="51" t="s">
        <v>1309</v>
      </c>
    </row>
    <row r="249" spans="2:22" s="49" customFormat="1" ht="160.5" customHeight="1" x14ac:dyDescent="0.25">
      <c r="B249" s="38">
        <f t="shared" si="11"/>
        <v>12</v>
      </c>
      <c r="C249" s="38" t="s">
        <v>1260</v>
      </c>
      <c r="D249" s="38" t="s">
        <v>1261</v>
      </c>
      <c r="E249" s="38" t="s">
        <v>8</v>
      </c>
      <c r="F249" s="38" t="s">
        <v>374</v>
      </c>
      <c r="G249" s="38" t="s">
        <v>373</v>
      </c>
      <c r="H249" s="40" t="s">
        <v>906</v>
      </c>
      <c r="I249" s="38" t="s">
        <v>1280</v>
      </c>
      <c r="J249" s="42">
        <v>35026564.800000004</v>
      </c>
      <c r="K249" s="42">
        <v>14010626</v>
      </c>
      <c r="L249" s="38" t="s">
        <v>80</v>
      </c>
      <c r="M249" s="38" t="s">
        <v>907</v>
      </c>
      <c r="N249" s="38" t="s">
        <v>63</v>
      </c>
      <c r="O249" s="50" t="s">
        <v>1282</v>
      </c>
      <c r="P249" s="50" t="s">
        <v>1285</v>
      </c>
      <c r="Q249" s="51" t="s">
        <v>1282</v>
      </c>
      <c r="R249" s="51" t="s">
        <v>1285</v>
      </c>
      <c r="S249" s="51" t="s">
        <v>1285</v>
      </c>
      <c r="T249" s="51" t="s">
        <v>1285</v>
      </c>
      <c r="U249" s="51" t="s">
        <v>1285</v>
      </c>
      <c r="V249" s="51" t="s">
        <v>1309</v>
      </c>
    </row>
    <row r="250" spans="2:22" s="49" customFormat="1" ht="160.5" customHeight="1" x14ac:dyDescent="0.25">
      <c r="B250" s="38">
        <f t="shared" si="11"/>
        <v>13</v>
      </c>
      <c r="C250" s="38" t="s">
        <v>1260</v>
      </c>
      <c r="D250" s="38" t="s">
        <v>1261</v>
      </c>
      <c r="E250" s="38" t="s">
        <v>8</v>
      </c>
      <c r="F250" s="38" t="s">
        <v>375</v>
      </c>
      <c r="G250" s="38" t="s">
        <v>373</v>
      </c>
      <c r="H250" s="64" t="s">
        <v>906</v>
      </c>
      <c r="I250" s="38" t="s">
        <v>1280</v>
      </c>
      <c r="J250" s="42">
        <v>47500000</v>
      </c>
      <c r="K250" s="42">
        <v>19000000</v>
      </c>
      <c r="L250" s="38" t="s">
        <v>80</v>
      </c>
      <c r="M250" s="38" t="s">
        <v>908</v>
      </c>
      <c r="N250" s="38" t="s">
        <v>63</v>
      </c>
      <c r="O250" s="50" t="s">
        <v>1282</v>
      </c>
      <c r="P250" s="50" t="s">
        <v>1285</v>
      </c>
      <c r="Q250" s="51" t="s">
        <v>1282</v>
      </c>
      <c r="R250" s="51" t="s">
        <v>1285</v>
      </c>
      <c r="S250" s="51" t="s">
        <v>1285</v>
      </c>
      <c r="T250" s="51" t="s">
        <v>1285</v>
      </c>
      <c r="U250" s="51" t="s">
        <v>1285</v>
      </c>
      <c r="V250" s="51" t="s">
        <v>1309</v>
      </c>
    </row>
    <row r="251" spans="2:22" s="49" customFormat="1" ht="160.5" customHeight="1" x14ac:dyDescent="0.25">
      <c r="B251" s="38">
        <f t="shared" si="11"/>
        <v>14</v>
      </c>
      <c r="C251" s="38" t="s">
        <v>1260</v>
      </c>
      <c r="D251" s="38" t="s">
        <v>1261</v>
      </c>
      <c r="E251" s="38" t="s">
        <v>909</v>
      </c>
      <c r="F251" s="38" t="s">
        <v>378</v>
      </c>
      <c r="G251" s="38" t="s">
        <v>377</v>
      </c>
      <c r="H251" s="64" t="s">
        <v>910</v>
      </c>
      <c r="I251" s="38" t="s">
        <v>1280</v>
      </c>
      <c r="J251" s="42">
        <v>22740909</v>
      </c>
      <c r="K251" s="42">
        <v>9096363</v>
      </c>
      <c r="L251" s="38" t="s">
        <v>80</v>
      </c>
      <c r="M251" s="38" t="s">
        <v>911</v>
      </c>
      <c r="N251" s="38" t="s">
        <v>62</v>
      </c>
      <c r="O251" s="50" t="s">
        <v>1283</v>
      </c>
      <c r="P251" s="51" t="s">
        <v>1286</v>
      </c>
      <c r="Q251" s="51" t="s">
        <v>1283</v>
      </c>
      <c r="R251" s="51" t="s">
        <v>1285</v>
      </c>
      <c r="S251" s="51" t="s">
        <v>1285</v>
      </c>
      <c r="T251" s="51" t="s">
        <v>1286</v>
      </c>
      <c r="U251" s="51" t="s">
        <v>1286</v>
      </c>
      <c r="V251" s="51" t="s">
        <v>1309</v>
      </c>
    </row>
    <row r="252" spans="2:22" s="49" customFormat="1" ht="160.5" customHeight="1" x14ac:dyDescent="0.25">
      <c r="B252" s="38">
        <f t="shared" si="11"/>
        <v>15</v>
      </c>
      <c r="C252" s="38" t="s">
        <v>1260</v>
      </c>
      <c r="D252" s="38" t="s">
        <v>1261</v>
      </c>
      <c r="E252" s="38" t="s">
        <v>9</v>
      </c>
      <c r="F252" s="38" t="s">
        <v>379</v>
      </c>
      <c r="G252" s="38" t="s">
        <v>380</v>
      </c>
      <c r="H252" s="40" t="s">
        <v>912</v>
      </c>
      <c r="I252" s="38" t="s">
        <v>1280</v>
      </c>
      <c r="J252" s="42">
        <v>5000000</v>
      </c>
      <c r="K252" s="42">
        <v>2000000</v>
      </c>
      <c r="L252" s="38" t="s">
        <v>80</v>
      </c>
      <c r="M252" s="38" t="s">
        <v>1219</v>
      </c>
      <c r="N252" s="40" t="s">
        <v>63</v>
      </c>
      <c r="O252" s="50" t="s">
        <v>1283</v>
      </c>
      <c r="P252" s="51" t="s">
        <v>1286</v>
      </c>
      <c r="Q252" s="51" t="s">
        <v>1283</v>
      </c>
      <c r="R252" s="51" t="s">
        <v>1286</v>
      </c>
      <c r="S252" s="51" t="s">
        <v>1286</v>
      </c>
      <c r="T252" s="51" t="s">
        <v>1286</v>
      </c>
      <c r="U252" s="51" t="s">
        <v>1286</v>
      </c>
      <c r="V252" s="51" t="s">
        <v>1309</v>
      </c>
    </row>
    <row r="253" spans="2:22" s="49" customFormat="1" ht="160.5" customHeight="1" x14ac:dyDescent="0.25">
      <c r="B253" s="38">
        <f t="shared" si="11"/>
        <v>16</v>
      </c>
      <c r="C253" s="38" t="s">
        <v>1260</v>
      </c>
      <c r="D253" s="38" t="s">
        <v>1261</v>
      </c>
      <c r="E253" s="38" t="s">
        <v>9</v>
      </c>
      <c r="F253" s="38" t="s">
        <v>381</v>
      </c>
      <c r="G253" s="38" t="s">
        <v>380</v>
      </c>
      <c r="H253" s="40" t="s">
        <v>913</v>
      </c>
      <c r="I253" s="38" t="s">
        <v>1280</v>
      </c>
      <c r="J253" s="42">
        <v>65000000</v>
      </c>
      <c r="K253" s="42">
        <v>26000000</v>
      </c>
      <c r="L253" s="38" t="s">
        <v>80</v>
      </c>
      <c r="M253" s="38" t="s">
        <v>914</v>
      </c>
      <c r="N253" s="38" t="s">
        <v>63</v>
      </c>
      <c r="O253" s="50" t="s">
        <v>1282</v>
      </c>
      <c r="P253" s="50" t="s">
        <v>1285</v>
      </c>
      <c r="Q253" s="51" t="s">
        <v>1282</v>
      </c>
      <c r="R253" s="51" t="s">
        <v>1285</v>
      </c>
      <c r="S253" s="51" t="s">
        <v>1285</v>
      </c>
      <c r="T253" s="51" t="s">
        <v>1285</v>
      </c>
      <c r="U253" s="51" t="s">
        <v>1285</v>
      </c>
      <c r="V253" s="51" t="s">
        <v>1309</v>
      </c>
    </row>
    <row r="254" spans="2:22" s="49" customFormat="1" ht="160.5" customHeight="1" x14ac:dyDescent="0.25">
      <c r="B254" s="38">
        <f t="shared" si="11"/>
        <v>17</v>
      </c>
      <c r="C254" s="38" t="s">
        <v>1260</v>
      </c>
      <c r="D254" s="38" t="s">
        <v>1261</v>
      </c>
      <c r="E254" s="38" t="s">
        <v>9</v>
      </c>
      <c r="F254" s="38" t="s">
        <v>382</v>
      </c>
      <c r="G254" s="38" t="s">
        <v>383</v>
      </c>
      <c r="H254" s="40" t="s">
        <v>892</v>
      </c>
      <c r="I254" s="38" t="s">
        <v>1280</v>
      </c>
      <c r="J254" s="42">
        <v>10000000</v>
      </c>
      <c r="K254" s="42">
        <v>4000000</v>
      </c>
      <c r="L254" s="38" t="s">
        <v>80</v>
      </c>
      <c r="M254" s="38" t="s">
        <v>1219</v>
      </c>
      <c r="N254" s="38" t="s">
        <v>63</v>
      </c>
      <c r="O254" s="50" t="s">
        <v>1282</v>
      </c>
      <c r="P254" s="50" t="s">
        <v>1285</v>
      </c>
      <c r="Q254" s="51" t="s">
        <v>1282</v>
      </c>
      <c r="R254" s="51" t="s">
        <v>1285</v>
      </c>
      <c r="S254" s="51" t="s">
        <v>1285</v>
      </c>
      <c r="T254" s="51" t="s">
        <v>1285</v>
      </c>
      <c r="U254" s="51" t="s">
        <v>1285</v>
      </c>
      <c r="V254" s="51" t="s">
        <v>1309</v>
      </c>
    </row>
    <row r="255" spans="2:22" s="49" customFormat="1" ht="160.5" customHeight="1" x14ac:dyDescent="0.25">
      <c r="B255" s="38">
        <f t="shared" si="11"/>
        <v>18</v>
      </c>
      <c r="C255" s="38" t="s">
        <v>1260</v>
      </c>
      <c r="D255" s="38" t="s">
        <v>1261</v>
      </c>
      <c r="E255" s="38" t="s">
        <v>9</v>
      </c>
      <c r="F255" s="38" t="s">
        <v>384</v>
      </c>
      <c r="G255" s="38" t="s">
        <v>383</v>
      </c>
      <c r="H255" s="40" t="s">
        <v>892</v>
      </c>
      <c r="I255" s="38" t="s">
        <v>1280</v>
      </c>
      <c r="J255" s="42">
        <v>35000000</v>
      </c>
      <c r="K255" s="42">
        <v>14000000</v>
      </c>
      <c r="L255" s="38" t="s">
        <v>80</v>
      </c>
      <c r="M255" s="38" t="s">
        <v>1219</v>
      </c>
      <c r="N255" s="40" t="s">
        <v>63</v>
      </c>
      <c r="O255" s="50" t="s">
        <v>1283</v>
      </c>
      <c r="P255" s="51" t="s">
        <v>1286</v>
      </c>
      <c r="Q255" s="51" t="s">
        <v>1283</v>
      </c>
      <c r="R255" s="51" t="s">
        <v>1285</v>
      </c>
      <c r="S255" s="51" t="s">
        <v>1285</v>
      </c>
      <c r="T255" s="51" t="s">
        <v>1285</v>
      </c>
      <c r="U255" s="51" t="s">
        <v>1285</v>
      </c>
      <c r="V255" s="51" t="s">
        <v>1309</v>
      </c>
    </row>
    <row r="256" spans="2:22" s="49" customFormat="1" ht="160.5" customHeight="1" x14ac:dyDescent="0.25">
      <c r="B256" s="38">
        <f t="shared" si="11"/>
        <v>19</v>
      </c>
      <c r="C256" s="38" t="s">
        <v>1260</v>
      </c>
      <c r="D256" s="38" t="s">
        <v>1261</v>
      </c>
      <c r="E256" s="38" t="s">
        <v>9</v>
      </c>
      <c r="F256" s="38" t="s">
        <v>385</v>
      </c>
      <c r="G256" s="38" t="s">
        <v>386</v>
      </c>
      <c r="H256" s="40" t="s">
        <v>915</v>
      </c>
      <c r="I256" s="38" t="s">
        <v>1280</v>
      </c>
      <c r="J256" s="42">
        <v>75255447.5</v>
      </c>
      <c r="K256" s="42">
        <v>30102179</v>
      </c>
      <c r="L256" s="38" t="s">
        <v>80</v>
      </c>
      <c r="M256" s="38" t="s">
        <v>1219</v>
      </c>
      <c r="N256" s="40" t="s">
        <v>63</v>
      </c>
      <c r="O256" s="50" t="s">
        <v>1283</v>
      </c>
      <c r="P256" s="51" t="s">
        <v>1286</v>
      </c>
      <c r="Q256" s="51" t="s">
        <v>1283</v>
      </c>
      <c r="R256" s="51" t="s">
        <v>1285</v>
      </c>
      <c r="S256" s="51" t="s">
        <v>1285</v>
      </c>
      <c r="T256" s="51" t="s">
        <v>1285</v>
      </c>
      <c r="U256" s="51" t="s">
        <v>1285</v>
      </c>
      <c r="V256" s="51" t="s">
        <v>1309</v>
      </c>
    </row>
    <row r="257" spans="1:22" s="49" customFormat="1" ht="160.5" customHeight="1" x14ac:dyDescent="0.25">
      <c r="B257" s="38">
        <f t="shared" si="11"/>
        <v>20</v>
      </c>
      <c r="C257" s="38" t="s">
        <v>1260</v>
      </c>
      <c r="D257" s="38" t="s">
        <v>1261</v>
      </c>
      <c r="E257" s="38" t="s">
        <v>9</v>
      </c>
      <c r="F257" s="38" t="s">
        <v>387</v>
      </c>
      <c r="G257" s="38" t="s">
        <v>386</v>
      </c>
      <c r="H257" s="40" t="s">
        <v>916</v>
      </c>
      <c r="I257" s="38" t="s">
        <v>1280</v>
      </c>
      <c r="J257" s="42">
        <v>62500000</v>
      </c>
      <c r="K257" s="42">
        <v>25000000</v>
      </c>
      <c r="L257" s="38" t="s">
        <v>80</v>
      </c>
      <c r="M257" s="38" t="s">
        <v>151</v>
      </c>
      <c r="N257" s="38" t="s">
        <v>63</v>
      </c>
      <c r="O257" s="50" t="s">
        <v>1283</v>
      </c>
      <c r="P257" s="51" t="s">
        <v>1286</v>
      </c>
      <c r="Q257" s="51" t="s">
        <v>1283</v>
      </c>
      <c r="R257" s="51" t="s">
        <v>1285</v>
      </c>
      <c r="S257" s="51" t="s">
        <v>1285</v>
      </c>
      <c r="T257" s="51" t="s">
        <v>1286</v>
      </c>
      <c r="U257" s="51" t="s">
        <v>1286</v>
      </c>
      <c r="V257" s="51" t="s">
        <v>1309</v>
      </c>
    </row>
    <row r="258" spans="1:22" s="49" customFormat="1" ht="160.5" customHeight="1" x14ac:dyDescent="0.25">
      <c r="B258" s="38">
        <f t="shared" si="11"/>
        <v>21</v>
      </c>
      <c r="C258" s="38" t="s">
        <v>1260</v>
      </c>
      <c r="D258" s="38" t="s">
        <v>1261</v>
      </c>
      <c r="E258" s="38" t="s">
        <v>9</v>
      </c>
      <c r="F258" s="38" t="s">
        <v>388</v>
      </c>
      <c r="G258" s="38" t="s">
        <v>386</v>
      </c>
      <c r="H258" s="40" t="s">
        <v>917</v>
      </c>
      <c r="I258" s="38" t="s">
        <v>1280</v>
      </c>
      <c r="J258" s="42">
        <v>12000000</v>
      </c>
      <c r="K258" s="42">
        <v>4800000</v>
      </c>
      <c r="L258" s="38" t="s">
        <v>80</v>
      </c>
      <c r="M258" s="38" t="s">
        <v>1220</v>
      </c>
      <c r="N258" s="38" t="s">
        <v>63</v>
      </c>
      <c r="O258" s="50" t="s">
        <v>1283</v>
      </c>
      <c r="P258" s="51" t="s">
        <v>1286</v>
      </c>
      <c r="Q258" s="51" t="s">
        <v>1283</v>
      </c>
      <c r="R258" s="51" t="s">
        <v>1285</v>
      </c>
      <c r="S258" s="51" t="s">
        <v>1285</v>
      </c>
      <c r="T258" s="51" t="s">
        <v>1286</v>
      </c>
      <c r="U258" s="51" t="s">
        <v>1286</v>
      </c>
      <c r="V258" s="51" t="s">
        <v>1309</v>
      </c>
    </row>
    <row r="259" spans="1:22" s="30" customFormat="1" ht="93" x14ac:dyDescent="0.25">
      <c r="A259" s="24"/>
      <c r="B259" s="25">
        <v>21</v>
      </c>
      <c r="C259" s="25" t="s">
        <v>1380</v>
      </c>
      <c r="D259" s="25" t="s">
        <v>1218</v>
      </c>
      <c r="E259" s="25" t="s">
        <v>1347</v>
      </c>
      <c r="F259" s="25"/>
      <c r="G259" s="25"/>
      <c r="H259" s="26"/>
      <c r="I259" s="25"/>
      <c r="J259" s="27">
        <f>SUM(J238:J258)</f>
        <v>866539035.5</v>
      </c>
      <c r="K259" s="27">
        <f>SUM(K238:K258)</f>
        <v>346615613.60000002</v>
      </c>
      <c r="L259" s="25"/>
      <c r="M259" s="25"/>
      <c r="N259" s="26"/>
      <c r="O259" s="28"/>
      <c r="P259" s="29"/>
      <c r="Q259" s="29"/>
      <c r="R259" s="29"/>
      <c r="S259" s="29"/>
      <c r="T259" s="29"/>
      <c r="U259" s="28"/>
      <c r="V259" s="28"/>
    </row>
    <row r="260" spans="1:22" s="44" customFormat="1" ht="160.5" customHeight="1" x14ac:dyDescent="0.25">
      <c r="B260" s="38">
        <v>1</v>
      </c>
      <c r="C260" s="38" t="s">
        <v>1262</v>
      </c>
      <c r="D260" s="40" t="s">
        <v>1263</v>
      </c>
      <c r="E260" s="38" t="s">
        <v>9</v>
      </c>
      <c r="F260" s="38" t="s">
        <v>918</v>
      </c>
      <c r="G260" s="38" t="s">
        <v>919</v>
      </c>
      <c r="H260" s="38" t="s">
        <v>1073</v>
      </c>
      <c r="I260" s="40" t="s">
        <v>920</v>
      </c>
      <c r="J260" s="65">
        <v>163569380.25</v>
      </c>
      <c r="K260" s="65">
        <v>139033973.21000001</v>
      </c>
      <c r="L260" s="66" t="s">
        <v>150</v>
      </c>
      <c r="M260" s="67" t="s">
        <v>151</v>
      </c>
      <c r="N260" s="38" t="s">
        <v>207</v>
      </c>
      <c r="O260" s="50" t="s">
        <v>1281</v>
      </c>
      <c r="P260" s="51" t="s">
        <v>1282</v>
      </c>
      <c r="Q260" s="51" t="s">
        <v>1282</v>
      </c>
      <c r="R260" s="51" t="s">
        <v>1285</v>
      </c>
      <c r="S260" s="51" t="s">
        <v>1285</v>
      </c>
      <c r="T260" s="51" t="s">
        <v>1285</v>
      </c>
      <c r="U260" s="51" t="s">
        <v>1285</v>
      </c>
      <c r="V260" s="51" t="s">
        <v>1297</v>
      </c>
    </row>
    <row r="261" spans="1:22" s="44" customFormat="1" ht="160.5" customHeight="1" x14ac:dyDescent="0.25">
      <c r="B261" s="38">
        <f>B260+1</f>
        <v>2</v>
      </c>
      <c r="C261" s="38" t="s">
        <v>1262</v>
      </c>
      <c r="D261" s="40" t="s">
        <v>1263</v>
      </c>
      <c r="E261" s="38" t="s">
        <v>9</v>
      </c>
      <c r="F261" s="38" t="s">
        <v>921</v>
      </c>
      <c r="G261" s="38" t="s">
        <v>919</v>
      </c>
      <c r="H261" s="38" t="s">
        <v>1073</v>
      </c>
      <c r="I261" s="40" t="s">
        <v>920</v>
      </c>
      <c r="J261" s="65">
        <v>28865184.75</v>
      </c>
      <c r="K261" s="65">
        <v>24535407.039999999</v>
      </c>
      <c r="L261" s="66" t="s">
        <v>150</v>
      </c>
      <c r="M261" s="67" t="s">
        <v>151</v>
      </c>
      <c r="N261" s="38" t="s">
        <v>207</v>
      </c>
      <c r="O261" s="50" t="s">
        <v>1281</v>
      </c>
      <c r="P261" s="51" t="s">
        <v>1282</v>
      </c>
      <c r="Q261" s="51" t="s">
        <v>1282</v>
      </c>
      <c r="R261" s="51" t="s">
        <v>1285</v>
      </c>
      <c r="S261" s="51" t="s">
        <v>1285</v>
      </c>
      <c r="T261" s="51" t="s">
        <v>1285</v>
      </c>
      <c r="U261" s="51" t="s">
        <v>1285</v>
      </c>
      <c r="V261" s="51" t="s">
        <v>1297</v>
      </c>
    </row>
    <row r="262" spans="1:22" s="44" customFormat="1" ht="160.5" customHeight="1" x14ac:dyDescent="0.25">
      <c r="B262" s="38">
        <f t="shared" ref="B262:B325" si="12">B261+1</f>
        <v>3</v>
      </c>
      <c r="C262" s="38" t="s">
        <v>1262</v>
      </c>
      <c r="D262" s="40" t="s">
        <v>1263</v>
      </c>
      <c r="E262" s="38" t="s">
        <v>9</v>
      </c>
      <c r="F262" s="38" t="s">
        <v>922</v>
      </c>
      <c r="G262" s="38" t="s">
        <v>152</v>
      </c>
      <c r="H262" s="38" t="s">
        <v>1073</v>
      </c>
      <c r="I262" s="40" t="s">
        <v>920</v>
      </c>
      <c r="J262" s="65">
        <v>43746240</v>
      </c>
      <c r="K262" s="65">
        <v>37184304</v>
      </c>
      <c r="L262" s="67" t="s">
        <v>150</v>
      </c>
      <c r="M262" s="67" t="s">
        <v>923</v>
      </c>
      <c r="N262" s="67" t="s">
        <v>924</v>
      </c>
      <c r="O262" s="50" t="s">
        <v>1281</v>
      </c>
      <c r="P262" s="50" t="s">
        <v>1291</v>
      </c>
      <c r="Q262" s="51" t="s">
        <v>1281</v>
      </c>
      <c r="R262" s="51" t="s">
        <v>1283</v>
      </c>
      <c r="S262" s="51" t="s">
        <v>1283</v>
      </c>
      <c r="T262" s="51" t="s">
        <v>1285</v>
      </c>
      <c r="U262" s="51" t="s">
        <v>1285</v>
      </c>
      <c r="V262" s="51" t="s">
        <v>1297</v>
      </c>
    </row>
    <row r="263" spans="1:22" s="44" customFormat="1" ht="160.5" customHeight="1" x14ac:dyDescent="0.25">
      <c r="B263" s="38">
        <f t="shared" si="12"/>
        <v>4</v>
      </c>
      <c r="C263" s="38" t="s">
        <v>1262</v>
      </c>
      <c r="D263" s="40" t="s">
        <v>1263</v>
      </c>
      <c r="E263" s="38" t="s">
        <v>9</v>
      </c>
      <c r="F263" s="38" t="s">
        <v>925</v>
      </c>
      <c r="G263" s="38" t="s">
        <v>152</v>
      </c>
      <c r="H263" s="38" t="s">
        <v>1073</v>
      </c>
      <c r="I263" s="40" t="s">
        <v>920</v>
      </c>
      <c r="J263" s="65">
        <v>10936560</v>
      </c>
      <c r="K263" s="65">
        <v>9296076</v>
      </c>
      <c r="L263" s="66" t="s">
        <v>150</v>
      </c>
      <c r="M263" s="67" t="s">
        <v>923</v>
      </c>
      <c r="N263" s="67" t="s">
        <v>924</v>
      </c>
      <c r="O263" s="50" t="s">
        <v>1281</v>
      </c>
      <c r="P263" s="50" t="s">
        <v>1291</v>
      </c>
      <c r="Q263" s="51" t="s">
        <v>1281</v>
      </c>
      <c r="R263" s="51" t="s">
        <v>1283</v>
      </c>
      <c r="S263" s="51" t="s">
        <v>1283</v>
      </c>
      <c r="T263" s="51" t="s">
        <v>1285</v>
      </c>
      <c r="U263" s="51" t="s">
        <v>1285</v>
      </c>
      <c r="V263" s="51" t="s">
        <v>1297</v>
      </c>
    </row>
    <row r="264" spans="1:22" s="44" customFormat="1" ht="160.5" customHeight="1" x14ac:dyDescent="0.25">
      <c r="B264" s="38">
        <f t="shared" si="12"/>
        <v>5</v>
      </c>
      <c r="C264" s="38" t="s">
        <v>1262</v>
      </c>
      <c r="D264" s="40" t="s">
        <v>1263</v>
      </c>
      <c r="E264" s="38" t="s">
        <v>9</v>
      </c>
      <c r="F264" s="38" t="s">
        <v>153</v>
      </c>
      <c r="G264" s="38" t="s">
        <v>926</v>
      </c>
      <c r="H264" s="38" t="s">
        <v>1073</v>
      </c>
      <c r="I264" s="40" t="s">
        <v>920</v>
      </c>
      <c r="J264" s="65">
        <v>21000000</v>
      </c>
      <c r="K264" s="65">
        <v>17850000</v>
      </c>
      <c r="L264" s="66" t="s">
        <v>150</v>
      </c>
      <c r="M264" s="67" t="s">
        <v>927</v>
      </c>
      <c r="N264" s="38" t="s">
        <v>928</v>
      </c>
      <c r="O264" s="50" t="s">
        <v>1282</v>
      </c>
      <c r="P264" s="50" t="s">
        <v>1283</v>
      </c>
      <c r="Q264" s="51" t="s">
        <v>1283</v>
      </c>
      <c r="R264" s="51" t="s">
        <v>1285</v>
      </c>
      <c r="S264" s="51" t="s">
        <v>1286</v>
      </c>
      <c r="T264" s="51" t="s">
        <v>1286</v>
      </c>
      <c r="U264" s="51" t="s">
        <v>1286</v>
      </c>
      <c r="V264" s="51" t="s">
        <v>1293</v>
      </c>
    </row>
    <row r="265" spans="1:22" s="44" customFormat="1" ht="160.5" customHeight="1" x14ac:dyDescent="0.25">
      <c r="B265" s="38">
        <f t="shared" si="12"/>
        <v>6</v>
      </c>
      <c r="C265" s="38" t="s">
        <v>1262</v>
      </c>
      <c r="D265" s="40" t="s">
        <v>1263</v>
      </c>
      <c r="E265" s="38" t="s">
        <v>9</v>
      </c>
      <c r="F265" s="38" t="s">
        <v>154</v>
      </c>
      <c r="G265" s="38" t="s">
        <v>152</v>
      </c>
      <c r="H265" s="38" t="s">
        <v>1073</v>
      </c>
      <c r="I265" s="40" t="s">
        <v>920</v>
      </c>
      <c r="J265" s="65">
        <v>43500000</v>
      </c>
      <c r="K265" s="65">
        <v>36975000</v>
      </c>
      <c r="L265" s="66" t="s">
        <v>150</v>
      </c>
      <c r="M265" s="67" t="s">
        <v>155</v>
      </c>
      <c r="N265" s="38" t="s">
        <v>928</v>
      </c>
      <c r="O265" s="50" t="s">
        <v>1282</v>
      </c>
      <c r="P265" s="50" t="s">
        <v>1283</v>
      </c>
      <c r="Q265" s="57" t="s">
        <v>1285</v>
      </c>
      <c r="R265" s="51" t="s">
        <v>1286</v>
      </c>
      <c r="S265" s="51" t="s">
        <v>1286</v>
      </c>
      <c r="T265" s="51" t="s">
        <v>1286</v>
      </c>
      <c r="U265" s="51" t="s">
        <v>1287</v>
      </c>
      <c r="V265" s="51" t="s">
        <v>1297</v>
      </c>
    </row>
    <row r="266" spans="1:22" s="44" customFormat="1" ht="160.5" customHeight="1" x14ac:dyDescent="0.25">
      <c r="B266" s="38">
        <f t="shared" si="12"/>
        <v>7</v>
      </c>
      <c r="C266" s="38" t="s">
        <v>1262</v>
      </c>
      <c r="D266" s="40" t="s">
        <v>1263</v>
      </c>
      <c r="E266" s="38" t="s">
        <v>279</v>
      </c>
      <c r="F266" s="38" t="s">
        <v>156</v>
      </c>
      <c r="G266" s="38" t="s">
        <v>157</v>
      </c>
      <c r="H266" s="38" t="s">
        <v>1073</v>
      </c>
      <c r="I266" s="40" t="s">
        <v>920</v>
      </c>
      <c r="J266" s="65">
        <v>19121900</v>
      </c>
      <c r="K266" s="65">
        <v>16253615</v>
      </c>
      <c r="L266" s="66" t="s">
        <v>150</v>
      </c>
      <c r="M266" s="67" t="s">
        <v>158</v>
      </c>
      <c r="N266" s="38" t="s">
        <v>928</v>
      </c>
      <c r="O266" s="50" t="s">
        <v>1283</v>
      </c>
      <c r="P266" s="50" t="s">
        <v>1285</v>
      </c>
      <c r="Q266" s="57" t="s">
        <v>1285</v>
      </c>
      <c r="R266" s="51" t="s">
        <v>1286</v>
      </c>
      <c r="S266" s="51" t="s">
        <v>1286</v>
      </c>
      <c r="T266" s="51" t="s">
        <v>1287</v>
      </c>
      <c r="U266" s="50" t="s">
        <v>1287</v>
      </c>
      <c r="V266" s="50" t="s">
        <v>1306</v>
      </c>
    </row>
    <row r="267" spans="1:22" s="44" customFormat="1" ht="160.5" customHeight="1" x14ac:dyDescent="0.25">
      <c r="B267" s="38">
        <f t="shared" si="12"/>
        <v>8</v>
      </c>
      <c r="C267" s="38" t="s">
        <v>1262</v>
      </c>
      <c r="D267" s="40" t="s">
        <v>1263</v>
      </c>
      <c r="E267" s="38" t="s">
        <v>279</v>
      </c>
      <c r="F267" s="38" t="s">
        <v>159</v>
      </c>
      <c r="G267" s="38" t="s">
        <v>160</v>
      </c>
      <c r="H267" s="38" t="s">
        <v>1073</v>
      </c>
      <c r="I267" s="40" t="s">
        <v>920</v>
      </c>
      <c r="J267" s="65">
        <v>43885000</v>
      </c>
      <c r="K267" s="65">
        <v>37302250</v>
      </c>
      <c r="L267" s="66" t="s">
        <v>150</v>
      </c>
      <c r="M267" s="67" t="s">
        <v>929</v>
      </c>
      <c r="N267" s="38" t="s">
        <v>928</v>
      </c>
      <c r="O267" s="50" t="s">
        <v>1282</v>
      </c>
      <c r="P267" s="50" t="s">
        <v>1283</v>
      </c>
      <c r="Q267" s="51" t="s">
        <v>1283</v>
      </c>
      <c r="R267" s="51" t="s">
        <v>1285</v>
      </c>
      <c r="S267" s="51" t="s">
        <v>1285</v>
      </c>
      <c r="T267" s="51" t="s">
        <v>1286</v>
      </c>
      <c r="U267" s="50" t="s">
        <v>1286</v>
      </c>
      <c r="V267" s="51" t="s">
        <v>1297</v>
      </c>
    </row>
    <row r="268" spans="1:22" s="44" customFormat="1" ht="160.5" customHeight="1" x14ac:dyDescent="0.25">
      <c r="B268" s="38">
        <f t="shared" si="12"/>
        <v>9</v>
      </c>
      <c r="C268" s="38" t="s">
        <v>1262</v>
      </c>
      <c r="D268" s="40" t="s">
        <v>1263</v>
      </c>
      <c r="E268" s="38" t="s">
        <v>14</v>
      </c>
      <c r="F268" s="38" t="s">
        <v>161</v>
      </c>
      <c r="G268" s="38" t="s">
        <v>162</v>
      </c>
      <c r="H268" s="38" t="s">
        <v>1073</v>
      </c>
      <c r="I268" s="40" t="s">
        <v>920</v>
      </c>
      <c r="J268" s="65">
        <v>62525778</v>
      </c>
      <c r="K268" s="65">
        <v>53146911</v>
      </c>
      <c r="L268" s="66" t="s">
        <v>150</v>
      </c>
      <c r="M268" s="67" t="s">
        <v>930</v>
      </c>
      <c r="N268" s="38" t="s">
        <v>924</v>
      </c>
      <c r="O268" s="50" t="s">
        <v>1283</v>
      </c>
      <c r="P268" s="57" t="s">
        <v>1294</v>
      </c>
      <c r="Q268" s="51" t="s">
        <v>1281</v>
      </c>
      <c r="R268" s="57" t="s">
        <v>1282</v>
      </c>
      <c r="S268" s="51" t="s">
        <v>1283</v>
      </c>
      <c r="T268" s="51" t="s">
        <v>1285</v>
      </c>
      <c r="U268" s="51" t="s">
        <v>1285</v>
      </c>
      <c r="V268" s="51" t="s">
        <v>1309</v>
      </c>
    </row>
    <row r="269" spans="1:22" s="44" customFormat="1" ht="160.5" customHeight="1" x14ac:dyDescent="0.25">
      <c r="B269" s="38">
        <f t="shared" si="12"/>
        <v>10</v>
      </c>
      <c r="C269" s="38" t="s">
        <v>1262</v>
      </c>
      <c r="D269" s="40" t="s">
        <v>1263</v>
      </c>
      <c r="E269" s="38" t="s">
        <v>14</v>
      </c>
      <c r="F269" s="38" t="s">
        <v>163</v>
      </c>
      <c r="G269" s="38" t="s">
        <v>164</v>
      </c>
      <c r="H269" s="38" t="s">
        <v>1073</v>
      </c>
      <c r="I269" s="40" t="s">
        <v>920</v>
      </c>
      <c r="J269" s="65">
        <v>51550000</v>
      </c>
      <c r="K269" s="65">
        <v>43817500</v>
      </c>
      <c r="L269" s="66" t="s">
        <v>150</v>
      </c>
      <c r="M269" s="67" t="s">
        <v>931</v>
      </c>
      <c r="N269" s="38" t="s">
        <v>928</v>
      </c>
      <c r="O269" s="50" t="s">
        <v>1282</v>
      </c>
      <c r="P269" s="50" t="s">
        <v>1283</v>
      </c>
      <c r="Q269" s="57" t="s">
        <v>1285</v>
      </c>
      <c r="R269" s="51" t="s">
        <v>1286</v>
      </c>
      <c r="S269" s="51" t="s">
        <v>1286</v>
      </c>
      <c r="T269" s="51" t="s">
        <v>1286</v>
      </c>
      <c r="U269" s="51" t="s">
        <v>1287</v>
      </c>
      <c r="V269" s="51" t="s">
        <v>1309</v>
      </c>
    </row>
    <row r="270" spans="1:22" s="44" customFormat="1" ht="160.5" customHeight="1" x14ac:dyDescent="0.25">
      <c r="B270" s="38">
        <f t="shared" si="12"/>
        <v>11</v>
      </c>
      <c r="C270" s="38" t="s">
        <v>1262</v>
      </c>
      <c r="D270" s="40" t="s">
        <v>1263</v>
      </c>
      <c r="E270" s="38" t="s">
        <v>18</v>
      </c>
      <c r="F270" s="38" t="s">
        <v>165</v>
      </c>
      <c r="G270" s="38" t="s">
        <v>932</v>
      </c>
      <c r="H270" s="38" t="s">
        <v>1073</v>
      </c>
      <c r="I270" s="40" t="s">
        <v>920</v>
      </c>
      <c r="J270" s="65">
        <v>18505800</v>
      </c>
      <c r="K270" s="65">
        <v>15729930</v>
      </c>
      <c r="L270" s="66" t="s">
        <v>150</v>
      </c>
      <c r="M270" s="67" t="s">
        <v>931</v>
      </c>
      <c r="N270" s="38" t="s">
        <v>928</v>
      </c>
      <c r="O270" s="50" t="s">
        <v>1283</v>
      </c>
      <c r="P270" s="51" t="s">
        <v>1286</v>
      </c>
      <c r="Q270" s="57" t="s">
        <v>1286</v>
      </c>
      <c r="R270" s="51" t="s">
        <v>1288</v>
      </c>
      <c r="S270" s="51" t="s">
        <v>1288</v>
      </c>
      <c r="T270" s="51" t="s">
        <v>1295</v>
      </c>
      <c r="U270" s="51" t="s">
        <v>1295</v>
      </c>
      <c r="V270" s="51" t="s">
        <v>1309</v>
      </c>
    </row>
    <row r="271" spans="1:22" s="44" customFormat="1" ht="160.5" customHeight="1" x14ac:dyDescent="0.25">
      <c r="B271" s="38">
        <f t="shared" si="12"/>
        <v>12</v>
      </c>
      <c r="C271" s="38" t="s">
        <v>1262</v>
      </c>
      <c r="D271" s="40" t="s">
        <v>1263</v>
      </c>
      <c r="E271" s="38" t="s">
        <v>529</v>
      </c>
      <c r="F271" s="38" t="s">
        <v>166</v>
      </c>
      <c r="G271" s="38" t="s">
        <v>933</v>
      </c>
      <c r="H271" s="38" t="s">
        <v>1073</v>
      </c>
      <c r="I271" s="40" t="s">
        <v>920</v>
      </c>
      <c r="J271" s="65">
        <v>30000000</v>
      </c>
      <c r="K271" s="65">
        <v>25500000</v>
      </c>
      <c r="L271" s="66" t="s">
        <v>150</v>
      </c>
      <c r="M271" s="67" t="s">
        <v>934</v>
      </c>
      <c r="N271" s="38" t="s">
        <v>928</v>
      </c>
      <c r="O271" s="50" t="s">
        <v>1283</v>
      </c>
      <c r="P271" s="51" t="s">
        <v>1286</v>
      </c>
      <c r="Q271" s="57" t="s">
        <v>1286</v>
      </c>
      <c r="R271" s="51" t="s">
        <v>1288</v>
      </c>
      <c r="S271" s="51" t="s">
        <v>1288</v>
      </c>
      <c r="T271" s="51" t="s">
        <v>1288</v>
      </c>
      <c r="U271" s="51" t="s">
        <v>1296</v>
      </c>
      <c r="V271" s="51" t="s">
        <v>1309</v>
      </c>
    </row>
    <row r="272" spans="1:22" s="44" customFormat="1" ht="160.5" customHeight="1" x14ac:dyDescent="0.25">
      <c r="B272" s="38">
        <f t="shared" si="12"/>
        <v>13</v>
      </c>
      <c r="C272" s="38" t="s">
        <v>1262</v>
      </c>
      <c r="D272" s="40" t="s">
        <v>1263</v>
      </c>
      <c r="E272" s="38" t="s">
        <v>9</v>
      </c>
      <c r="F272" s="38" t="s">
        <v>935</v>
      </c>
      <c r="G272" s="38" t="s">
        <v>936</v>
      </c>
      <c r="H272" s="38" t="s">
        <v>1073</v>
      </c>
      <c r="I272" s="40" t="s">
        <v>937</v>
      </c>
      <c r="J272" s="65">
        <v>98729162.640000001</v>
      </c>
      <c r="K272" s="65">
        <v>83919788.25</v>
      </c>
      <c r="L272" s="66" t="s">
        <v>150</v>
      </c>
      <c r="M272" s="67" t="s">
        <v>151</v>
      </c>
      <c r="N272" s="38" t="s">
        <v>207</v>
      </c>
      <c r="O272" s="50" t="s">
        <v>1281</v>
      </c>
      <c r="P272" s="51" t="s">
        <v>1282</v>
      </c>
      <c r="Q272" s="51" t="s">
        <v>1282</v>
      </c>
      <c r="R272" s="51" t="s">
        <v>1285</v>
      </c>
      <c r="S272" s="51" t="s">
        <v>1285</v>
      </c>
      <c r="T272" s="51" t="s">
        <v>1285</v>
      </c>
      <c r="U272" s="51" t="s">
        <v>1285</v>
      </c>
      <c r="V272" s="51" t="s">
        <v>1297</v>
      </c>
    </row>
    <row r="273" spans="2:22" s="44" customFormat="1" ht="160.5" customHeight="1" x14ac:dyDescent="0.25">
      <c r="B273" s="38">
        <f t="shared" si="12"/>
        <v>14</v>
      </c>
      <c r="C273" s="38" t="s">
        <v>1262</v>
      </c>
      <c r="D273" s="40" t="s">
        <v>1263</v>
      </c>
      <c r="E273" s="38" t="s">
        <v>9</v>
      </c>
      <c r="F273" s="38" t="s">
        <v>938</v>
      </c>
      <c r="G273" s="38" t="s">
        <v>936</v>
      </c>
      <c r="H273" s="38" t="s">
        <v>1073</v>
      </c>
      <c r="I273" s="40" t="s">
        <v>937</v>
      </c>
      <c r="J273" s="65">
        <v>17422793.41</v>
      </c>
      <c r="K273" s="65">
        <v>14809374.4</v>
      </c>
      <c r="L273" s="66" t="s">
        <v>150</v>
      </c>
      <c r="M273" s="67" t="s">
        <v>151</v>
      </c>
      <c r="N273" s="38" t="s">
        <v>207</v>
      </c>
      <c r="O273" s="50" t="s">
        <v>1281</v>
      </c>
      <c r="P273" s="51" t="s">
        <v>1282</v>
      </c>
      <c r="Q273" s="51" t="s">
        <v>1282</v>
      </c>
      <c r="R273" s="51" t="s">
        <v>1285</v>
      </c>
      <c r="S273" s="51" t="s">
        <v>1285</v>
      </c>
      <c r="T273" s="51" t="s">
        <v>1285</v>
      </c>
      <c r="U273" s="51" t="s">
        <v>1285</v>
      </c>
      <c r="V273" s="51" t="s">
        <v>1297</v>
      </c>
    </row>
    <row r="274" spans="2:22" s="44" customFormat="1" ht="160.5" customHeight="1" x14ac:dyDescent="0.25">
      <c r="B274" s="38">
        <f t="shared" si="12"/>
        <v>15</v>
      </c>
      <c r="C274" s="38" t="s">
        <v>1262</v>
      </c>
      <c r="D274" s="40" t="s">
        <v>1263</v>
      </c>
      <c r="E274" s="38" t="s">
        <v>9</v>
      </c>
      <c r="F274" s="38" t="s">
        <v>939</v>
      </c>
      <c r="G274" s="38" t="s">
        <v>940</v>
      </c>
      <c r="H274" s="38" t="s">
        <v>1073</v>
      </c>
      <c r="I274" s="40" t="s">
        <v>937</v>
      </c>
      <c r="J274" s="65">
        <v>32760000</v>
      </c>
      <c r="K274" s="65">
        <v>27846000</v>
      </c>
      <c r="L274" s="66" t="s">
        <v>150</v>
      </c>
      <c r="M274" s="67" t="s">
        <v>923</v>
      </c>
      <c r="N274" s="38" t="s">
        <v>924</v>
      </c>
      <c r="O274" s="50" t="s">
        <v>1281</v>
      </c>
      <c r="P274" s="50" t="s">
        <v>1291</v>
      </c>
      <c r="Q274" s="51" t="s">
        <v>1281</v>
      </c>
      <c r="R274" s="51" t="s">
        <v>1283</v>
      </c>
      <c r="S274" s="51" t="s">
        <v>1283</v>
      </c>
      <c r="T274" s="51" t="s">
        <v>1285</v>
      </c>
      <c r="U274" s="51" t="s">
        <v>1285</v>
      </c>
      <c r="V274" s="51" t="s">
        <v>1297</v>
      </c>
    </row>
    <row r="275" spans="2:22" s="44" customFormat="1" ht="160.5" customHeight="1" x14ac:dyDescent="0.25">
      <c r="B275" s="38">
        <f t="shared" si="12"/>
        <v>16</v>
      </c>
      <c r="C275" s="38" t="s">
        <v>1262</v>
      </c>
      <c r="D275" s="40" t="s">
        <v>1263</v>
      </c>
      <c r="E275" s="38" t="s">
        <v>9</v>
      </c>
      <c r="F275" s="38" t="s">
        <v>941</v>
      </c>
      <c r="G275" s="38" t="s">
        <v>940</v>
      </c>
      <c r="H275" s="38" t="s">
        <v>1073</v>
      </c>
      <c r="I275" s="40" t="s">
        <v>937</v>
      </c>
      <c r="J275" s="65">
        <v>8190000</v>
      </c>
      <c r="K275" s="65">
        <v>6961500</v>
      </c>
      <c r="L275" s="66" t="s">
        <v>150</v>
      </c>
      <c r="M275" s="67" t="s">
        <v>923</v>
      </c>
      <c r="N275" s="38" t="s">
        <v>924</v>
      </c>
      <c r="O275" s="50" t="s">
        <v>1281</v>
      </c>
      <c r="P275" s="50" t="s">
        <v>1291</v>
      </c>
      <c r="Q275" s="51" t="s">
        <v>1281</v>
      </c>
      <c r="R275" s="51" t="s">
        <v>1283</v>
      </c>
      <c r="S275" s="51" t="s">
        <v>1283</v>
      </c>
      <c r="T275" s="51" t="s">
        <v>1285</v>
      </c>
      <c r="U275" s="51" t="s">
        <v>1285</v>
      </c>
      <c r="V275" s="51" t="s">
        <v>1297</v>
      </c>
    </row>
    <row r="276" spans="2:22" s="44" customFormat="1" ht="160.5" customHeight="1" x14ac:dyDescent="0.25">
      <c r="B276" s="38">
        <f t="shared" si="12"/>
        <v>17</v>
      </c>
      <c r="C276" s="38" t="s">
        <v>1262</v>
      </c>
      <c r="D276" s="40" t="s">
        <v>1263</v>
      </c>
      <c r="E276" s="38" t="s">
        <v>9</v>
      </c>
      <c r="F276" s="38" t="s">
        <v>167</v>
      </c>
      <c r="G276" s="38" t="s">
        <v>942</v>
      </c>
      <c r="H276" s="38" t="s">
        <v>1073</v>
      </c>
      <c r="I276" s="40" t="s">
        <v>937</v>
      </c>
      <c r="J276" s="65">
        <v>13650000</v>
      </c>
      <c r="K276" s="65">
        <v>11602500</v>
      </c>
      <c r="L276" s="66" t="s">
        <v>150</v>
      </c>
      <c r="M276" s="67" t="s">
        <v>927</v>
      </c>
      <c r="N276" s="38" t="s">
        <v>928</v>
      </c>
      <c r="O276" s="50" t="s">
        <v>1282</v>
      </c>
      <c r="P276" s="50" t="s">
        <v>1283</v>
      </c>
      <c r="Q276" s="51" t="s">
        <v>1283</v>
      </c>
      <c r="R276" s="51" t="s">
        <v>1285</v>
      </c>
      <c r="S276" s="51" t="s">
        <v>1286</v>
      </c>
      <c r="T276" s="51" t="s">
        <v>1286</v>
      </c>
      <c r="U276" s="51" t="s">
        <v>1286</v>
      </c>
      <c r="V276" s="51" t="s">
        <v>1293</v>
      </c>
    </row>
    <row r="277" spans="2:22" s="44" customFormat="1" ht="160.5" customHeight="1" x14ac:dyDescent="0.25">
      <c r="B277" s="38">
        <f t="shared" si="12"/>
        <v>18</v>
      </c>
      <c r="C277" s="38" t="s">
        <v>1262</v>
      </c>
      <c r="D277" s="40" t="s">
        <v>1263</v>
      </c>
      <c r="E277" s="38" t="s">
        <v>9</v>
      </c>
      <c r="F277" s="38" t="s">
        <v>168</v>
      </c>
      <c r="G277" s="38" t="s">
        <v>169</v>
      </c>
      <c r="H277" s="38" t="s">
        <v>1073</v>
      </c>
      <c r="I277" s="40" t="s">
        <v>937</v>
      </c>
      <c r="J277" s="65">
        <v>27300000</v>
      </c>
      <c r="K277" s="65">
        <v>23205000</v>
      </c>
      <c r="L277" s="66" t="s">
        <v>150</v>
      </c>
      <c r="M277" s="67" t="s">
        <v>155</v>
      </c>
      <c r="N277" s="38" t="s">
        <v>928</v>
      </c>
      <c r="O277" s="50" t="s">
        <v>1282</v>
      </c>
      <c r="P277" s="50" t="s">
        <v>1283</v>
      </c>
      <c r="Q277" s="57" t="s">
        <v>1285</v>
      </c>
      <c r="R277" s="51" t="s">
        <v>1286</v>
      </c>
      <c r="S277" s="51" t="s">
        <v>1286</v>
      </c>
      <c r="T277" s="51" t="s">
        <v>1286</v>
      </c>
      <c r="U277" s="51" t="s">
        <v>1287</v>
      </c>
      <c r="V277" s="51" t="s">
        <v>1297</v>
      </c>
    </row>
    <row r="278" spans="2:22" s="44" customFormat="1" ht="160.5" customHeight="1" x14ac:dyDescent="0.25">
      <c r="B278" s="38">
        <f t="shared" si="12"/>
        <v>19</v>
      </c>
      <c r="C278" s="38" t="s">
        <v>1262</v>
      </c>
      <c r="D278" s="40" t="s">
        <v>1263</v>
      </c>
      <c r="E278" s="38" t="s">
        <v>279</v>
      </c>
      <c r="F278" s="38" t="s">
        <v>170</v>
      </c>
      <c r="G278" s="38" t="s">
        <v>157</v>
      </c>
      <c r="H278" s="38" t="s">
        <v>1073</v>
      </c>
      <c r="I278" s="40" t="s">
        <v>937</v>
      </c>
      <c r="J278" s="65">
        <v>12429235</v>
      </c>
      <c r="K278" s="65">
        <v>10564849.75</v>
      </c>
      <c r="L278" s="66" t="s">
        <v>150</v>
      </c>
      <c r="M278" s="67" t="s">
        <v>158</v>
      </c>
      <c r="N278" s="38" t="s">
        <v>928</v>
      </c>
      <c r="O278" s="50" t="s">
        <v>1283</v>
      </c>
      <c r="P278" s="50" t="s">
        <v>1285</v>
      </c>
      <c r="Q278" s="57" t="s">
        <v>1285</v>
      </c>
      <c r="R278" s="51" t="s">
        <v>1286</v>
      </c>
      <c r="S278" s="51" t="s">
        <v>1286</v>
      </c>
      <c r="T278" s="51" t="s">
        <v>1287</v>
      </c>
      <c r="U278" s="50" t="s">
        <v>1287</v>
      </c>
      <c r="V278" s="50" t="s">
        <v>1306</v>
      </c>
    </row>
    <row r="279" spans="2:22" s="44" customFormat="1" ht="160.5" customHeight="1" x14ac:dyDescent="0.25">
      <c r="B279" s="38">
        <f t="shared" si="12"/>
        <v>20</v>
      </c>
      <c r="C279" s="38" t="s">
        <v>1262</v>
      </c>
      <c r="D279" s="40" t="s">
        <v>1263</v>
      </c>
      <c r="E279" s="38" t="s">
        <v>279</v>
      </c>
      <c r="F279" s="38" t="s">
        <v>171</v>
      </c>
      <c r="G279" s="38" t="s">
        <v>160</v>
      </c>
      <c r="H279" s="38" t="s">
        <v>1073</v>
      </c>
      <c r="I279" s="40" t="s">
        <v>937</v>
      </c>
      <c r="J279" s="65">
        <v>27673750</v>
      </c>
      <c r="K279" s="65">
        <v>23522687.5</v>
      </c>
      <c r="L279" s="66" t="s">
        <v>150</v>
      </c>
      <c r="M279" s="67" t="s">
        <v>929</v>
      </c>
      <c r="N279" s="38" t="s">
        <v>928</v>
      </c>
      <c r="O279" s="50" t="s">
        <v>1282</v>
      </c>
      <c r="P279" s="50" t="s">
        <v>1282</v>
      </c>
      <c r="Q279" s="51" t="s">
        <v>1283</v>
      </c>
      <c r="R279" s="51" t="s">
        <v>1285</v>
      </c>
      <c r="S279" s="51" t="s">
        <v>1285</v>
      </c>
      <c r="T279" s="51" t="s">
        <v>1286</v>
      </c>
      <c r="U279" s="50" t="s">
        <v>1286</v>
      </c>
      <c r="V279" s="51" t="s">
        <v>1297</v>
      </c>
    </row>
    <row r="280" spans="2:22" s="44" customFormat="1" ht="160.5" customHeight="1" x14ac:dyDescent="0.25">
      <c r="B280" s="38">
        <f t="shared" si="12"/>
        <v>21</v>
      </c>
      <c r="C280" s="38" t="s">
        <v>1262</v>
      </c>
      <c r="D280" s="40" t="s">
        <v>1263</v>
      </c>
      <c r="E280" s="38" t="s">
        <v>14</v>
      </c>
      <c r="F280" s="38" t="s">
        <v>172</v>
      </c>
      <c r="G280" s="38" t="s">
        <v>162</v>
      </c>
      <c r="H280" s="38" t="s">
        <v>1073</v>
      </c>
      <c r="I280" s="40" t="s">
        <v>937</v>
      </c>
      <c r="J280" s="65">
        <v>40694299.100000001</v>
      </c>
      <c r="K280" s="65">
        <v>34590153.649999999</v>
      </c>
      <c r="L280" s="66" t="s">
        <v>150</v>
      </c>
      <c r="M280" s="67" t="s">
        <v>930</v>
      </c>
      <c r="N280" s="38" t="s">
        <v>924</v>
      </c>
      <c r="O280" s="50" t="s">
        <v>1283</v>
      </c>
      <c r="P280" s="57" t="s">
        <v>1294</v>
      </c>
      <c r="Q280" s="51" t="s">
        <v>1281</v>
      </c>
      <c r="R280" s="57" t="s">
        <v>1282</v>
      </c>
      <c r="S280" s="51" t="s">
        <v>1283</v>
      </c>
      <c r="T280" s="51" t="s">
        <v>1285</v>
      </c>
      <c r="U280" s="51" t="s">
        <v>1285</v>
      </c>
      <c r="V280" s="51" t="s">
        <v>1309</v>
      </c>
    </row>
    <row r="281" spans="2:22" s="44" customFormat="1" ht="160.5" customHeight="1" x14ac:dyDescent="0.25">
      <c r="B281" s="38">
        <f t="shared" si="12"/>
        <v>22</v>
      </c>
      <c r="C281" s="38" t="s">
        <v>1262</v>
      </c>
      <c r="D281" s="40" t="s">
        <v>1263</v>
      </c>
      <c r="E281" s="38" t="s">
        <v>14</v>
      </c>
      <c r="F281" s="38" t="s">
        <v>173</v>
      </c>
      <c r="G281" s="38" t="s">
        <v>164</v>
      </c>
      <c r="H281" s="38" t="s">
        <v>1073</v>
      </c>
      <c r="I281" s="40" t="s">
        <v>937</v>
      </c>
      <c r="J281" s="65">
        <v>32240000</v>
      </c>
      <c r="K281" s="65">
        <v>27404000</v>
      </c>
      <c r="L281" s="66" t="s">
        <v>150</v>
      </c>
      <c r="M281" s="67" t="s">
        <v>931</v>
      </c>
      <c r="N281" s="38" t="s">
        <v>928</v>
      </c>
      <c r="O281" s="50" t="s">
        <v>1282</v>
      </c>
      <c r="P281" s="50" t="s">
        <v>1283</v>
      </c>
      <c r="Q281" s="57" t="s">
        <v>1285</v>
      </c>
      <c r="R281" s="51" t="s">
        <v>1286</v>
      </c>
      <c r="S281" s="51" t="s">
        <v>1286</v>
      </c>
      <c r="T281" s="51" t="s">
        <v>1286</v>
      </c>
      <c r="U281" s="51" t="s">
        <v>1287</v>
      </c>
      <c r="V281" s="51" t="s">
        <v>1309</v>
      </c>
    </row>
    <row r="282" spans="2:22" s="44" customFormat="1" ht="160.5" customHeight="1" x14ac:dyDescent="0.25">
      <c r="B282" s="38">
        <f t="shared" si="12"/>
        <v>23</v>
      </c>
      <c r="C282" s="38" t="s">
        <v>1262</v>
      </c>
      <c r="D282" s="40" t="s">
        <v>1263</v>
      </c>
      <c r="E282" s="38" t="s">
        <v>18</v>
      </c>
      <c r="F282" s="38" t="s">
        <v>174</v>
      </c>
      <c r="G282" s="38" t="s">
        <v>932</v>
      </c>
      <c r="H282" s="38" t="s">
        <v>1073</v>
      </c>
      <c r="I282" s="40" t="s">
        <v>937</v>
      </c>
      <c r="J282" s="65">
        <v>11137750</v>
      </c>
      <c r="K282" s="65">
        <v>9467087.5</v>
      </c>
      <c r="L282" s="66" t="s">
        <v>150</v>
      </c>
      <c r="M282" s="67" t="s">
        <v>931</v>
      </c>
      <c r="N282" s="38" t="s">
        <v>928</v>
      </c>
      <c r="O282" s="50" t="s">
        <v>1283</v>
      </c>
      <c r="P282" s="51" t="s">
        <v>1286</v>
      </c>
      <c r="Q282" s="57" t="s">
        <v>1286</v>
      </c>
      <c r="R282" s="51" t="s">
        <v>1288</v>
      </c>
      <c r="S282" s="51" t="s">
        <v>1288</v>
      </c>
      <c r="T282" s="51" t="s">
        <v>1295</v>
      </c>
      <c r="U282" s="51" t="s">
        <v>1295</v>
      </c>
      <c r="V282" s="51" t="s">
        <v>1309</v>
      </c>
    </row>
    <row r="283" spans="2:22" s="44" customFormat="1" ht="160.5" customHeight="1" x14ac:dyDescent="0.25">
      <c r="B283" s="38">
        <f t="shared" si="12"/>
        <v>24</v>
      </c>
      <c r="C283" s="38" t="s">
        <v>1262</v>
      </c>
      <c r="D283" s="40" t="s">
        <v>1263</v>
      </c>
      <c r="E283" s="38" t="s">
        <v>529</v>
      </c>
      <c r="F283" s="38" t="s">
        <v>175</v>
      </c>
      <c r="G283" s="38" t="s">
        <v>933</v>
      </c>
      <c r="H283" s="38" t="s">
        <v>1073</v>
      </c>
      <c r="I283" s="40" t="s">
        <v>937</v>
      </c>
      <c r="J283" s="65">
        <v>19500000</v>
      </c>
      <c r="K283" s="65">
        <v>16575000</v>
      </c>
      <c r="L283" s="66" t="s">
        <v>150</v>
      </c>
      <c r="M283" s="67" t="s">
        <v>934</v>
      </c>
      <c r="N283" s="38" t="s">
        <v>928</v>
      </c>
      <c r="O283" s="50" t="s">
        <v>1283</v>
      </c>
      <c r="P283" s="51" t="s">
        <v>1286</v>
      </c>
      <c r="Q283" s="57" t="s">
        <v>1286</v>
      </c>
      <c r="R283" s="51" t="s">
        <v>1288</v>
      </c>
      <c r="S283" s="51" t="s">
        <v>1288</v>
      </c>
      <c r="T283" s="51" t="s">
        <v>1288</v>
      </c>
      <c r="U283" s="51" t="s">
        <v>1296</v>
      </c>
      <c r="V283" s="51" t="s">
        <v>1309</v>
      </c>
    </row>
    <row r="284" spans="2:22" s="44" customFormat="1" ht="160.5" customHeight="1" x14ac:dyDescent="0.25">
      <c r="B284" s="38">
        <f t="shared" si="12"/>
        <v>25</v>
      </c>
      <c r="C284" s="38" t="s">
        <v>1262</v>
      </c>
      <c r="D284" s="40" t="s">
        <v>1263</v>
      </c>
      <c r="E284" s="38" t="s">
        <v>9</v>
      </c>
      <c r="F284" s="38" t="s">
        <v>943</v>
      </c>
      <c r="G284" s="38" t="s">
        <v>944</v>
      </c>
      <c r="H284" s="38" t="s">
        <v>1073</v>
      </c>
      <c r="I284" s="40" t="s">
        <v>945</v>
      </c>
      <c r="J284" s="65">
        <v>62543360.950000003</v>
      </c>
      <c r="K284" s="65">
        <v>53161856.810000002</v>
      </c>
      <c r="L284" s="66" t="s">
        <v>150</v>
      </c>
      <c r="M284" s="67" t="s">
        <v>151</v>
      </c>
      <c r="N284" s="38" t="s">
        <v>207</v>
      </c>
      <c r="O284" s="50" t="s">
        <v>1281</v>
      </c>
      <c r="P284" s="51" t="s">
        <v>1282</v>
      </c>
      <c r="Q284" s="51" t="s">
        <v>1282</v>
      </c>
      <c r="R284" s="51" t="s">
        <v>1285</v>
      </c>
      <c r="S284" s="51" t="s">
        <v>1285</v>
      </c>
      <c r="T284" s="51" t="s">
        <v>1285</v>
      </c>
      <c r="U284" s="51" t="s">
        <v>1285</v>
      </c>
      <c r="V284" s="51" t="s">
        <v>1297</v>
      </c>
    </row>
    <row r="285" spans="2:22" s="44" customFormat="1" ht="160.5" customHeight="1" x14ac:dyDescent="0.25">
      <c r="B285" s="38">
        <f t="shared" si="12"/>
        <v>26</v>
      </c>
      <c r="C285" s="38" t="s">
        <v>1262</v>
      </c>
      <c r="D285" s="40" t="s">
        <v>1263</v>
      </c>
      <c r="E285" s="38" t="s">
        <v>9</v>
      </c>
      <c r="F285" s="38" t="s">
        <v>946</v>
      </c>
      <c r="G285" s="38" t="s">
        <v>947</v>
      </c>
      <c r="H285" s="38" t="s">
        <v>1073</v>
      </c>
      <c r="I285" s="40" t="s">
        <v>945</v>
      </c>
      <c r="J285" s="65">
        <v>17640000</v>
      </c>
      <c r="K285" s="65">
        <v>14994000</v>
      </c>
      <c r="L285" s="66" t="s">
        <v>150</v>
      </c>
      <c r="M285" s="67" t="s">
        <v>923</v>
      </c>
      <c r="N285" s="38" t="s">
        <v>924</v>
      </c>
      <c r="O285" s="50" t="s">
        <v>1281</v>
      </c>
      <c r="P285" s="50" t="s">
        <v>1291</v>
      </c>
      <c r="Q285" s="51" t="s">
        <v>1281</v>
      </c>
      <c r="R285" s="51" t="s">
        <v>1283</v>
      </c>
      <c r="S285" s="51" t="s">
        <v>1283</v>
      </c>
      <c r="T285" s="51" t="s">
        <v>1285</v>
      </c>
      <c r="U285" s="51" t="s">
        <v>1285</v>
      </c>
      <c r="V285" s="51" t="s">
        <v>1297</v>
      </c>
    </row>
    <row r="286" spans="2:22" s="44" customFormat="1" ht="160.5" customHeight="1" x14ac:dyDescent="0.25">
      <c r="B286" s="38">
        <f t="shared" si="12"/>
        <v>27</v>
      </c>
      <c r="C286" s="38" t="s">
        <v>1262</v>
      </c>
      <c r="D286" s="40" t="s">
        <v>1263</v>
      </c>
      <c r="E286" s="38" t="s">
        <v>9</v>
      </c>
      <c r="F286" s="38" t="s">
        <v>948</v>
      </c>
      <c r="G286" s="38" t="s">
        <v>947</v>
      </c>
      <c r="H286" s="38" t="s">
        <v>1073</v>
      </c>
      <c r="I286" s="40" t="s">
        <v>945</v>
      </c>
      <c r="J286" s="65">
        <v>4410000</v>
      </c>
      <c r="K286" s="65">
        <v>3748500</v>
      </c>
      <c r="L286" s="66" t="s">
        <v>150</v>
      </c>
      <c r="M286" s="67" t="s">
        <v>923</v>
      </c>
      <c r="N286" s="38" t="s">
        <v>924</v>
      </c>
      <c r="O286" s="50" t="s">
        <v>1281</v>
      </c>
      <c r="P286" s="50" t="s">
        <v>1291</v>
      </c>
      <c r="Q286" s="51" t="s">
        <v>1281</v>
      </c>
      <c r="R286" s="51" t="s">
        <v>1283</v>
      </c>
      <c r="S286" s="51" t="s">
        <v>1283</v>
      </c>
      <c r="T286" s="51" t="s">
        <v>1285</v>
      </c>
      <c r="U286" s="51" t="s">
        <v>1285</v>
      </c>
      <c r="V286" s="51" t="s">
        <v>1297</v>
      </c>
    </row>
    <row r="287" spans="2:22" s="44" customFormat="1" ht="160.5" customHeight="1" x14ac:dyDescent="0.25">
      <c r="B287" s="38">
        <f t="shared" si="12"/>
        <v>28</v>
      </c>
      <c r="C287" s="38" t="s">
        <v>1262</v>
      </c>
      <c r="D287" s="40" t="s">
        <v>1263</v>
      </c>
      <c r="E287" s="38" t="s">
        <v>9</v>
      </c>
      <c r="F287" s="38" t="s">
        <v>176</v>
      </c>
      <c r="G287" s="38" t="s">
        <v>942</v>
      </c>
      <c r="H287" s="38" t="s">
        <v>1073</v>
      </c>
      <c r="I287" s="40" t="s">
        <v>945</v>
      </c>
      <c r="J287" s="65">
        <v>7349999.9999999991</v>
      </c>
      <c r="K287" s="65">
        <v>6247500</v>
      </c>
      <c r="L287" s="66" t="s">
        <v>150</v>
      </c>
      <c r="M287" s="67" t="s">
        <v>927</v>
      </c>
      <c r="N287" s="38" t="s">
        <v>928</v>
      </c>
      <c r="O287" s="50" t="s">
        <v>1282</v>
      </c>
      <c r="P287" s="50" t="s">
        <v>1283</v>
      </c>
      <c r="Q287" s="51" t="s">
        <v>1283</v>
      </c>
      <c r="R287" s="51" t="s">
        <v>1285</v>
      </c>
      <c r="S287" s="51" t="s">
        <v>1286</v>
      </c>
      <c r="T287" s="51" t="s">
        <v>1286</v>
      </c>
      <c r="U287" s="51" t="s">
        <v>1286</v>
      </c>
      <c r="V287" s="51" t="s">
        <v>1293</v>
      </c>
    </row>
    <row r="288" spans="2:22" s="44" customFormat="1" ht="160.5" customHeight="1" x14ac:dyDescent="0.25">
      <c r="B288" s="38">
        <f t="shared" si="12"/>
        <v>29</v>
      </c>
      <c r="C288" s="38" t="s">
        <v>1262</v>
      </c>
      <c r="D288" s="40" t="s">
        <v>1263</v>
      </c>
      <c r="E288" s="38" t="s">
        <v>9</v>
      </c>
      <c r="F288" s="38" t="s">
        <v>177</v>
      </c>
      <c r="G288" s="38" t="s">
        <v>169</v>
      </c>
      <c r="H288" s="38" t="s">
        <v>1073</v>
      </c>
      <c r="I288" s="40" t="s">
        <v>945</v>
      </c>
      <c r="J288" s="65">
        <v>14699999.999999998</v>
      </c>
      <c r="K288" s="65">
        <v>12495000</v>
      </c>
      <c r="L288" s="66" t="s">
        <v>150</v>
      </c>
      <c r="M288" s="67" t="s">
        <v>155</v>
      </c>
      <c r="N288" s="38" t="s">
        <v>928</v>
      </c>
      <c r="O288" s="50" t="s">
        <v>1282</v>
      </c>
      <c r="P288" s="50" t="s">
        <v>1283</v>
      </c>
      <c r="Q288" s="57" t="s">
        <v>1285</v>
      </c>
      <c r="R288" s="51" t="s">
        <v>1286</v>
      </c>
      <c r="S288" s="51" t="s">
        <v>1286</v>
      </c>
      <c r="T288" s="51" t="s">
        <v>1286</v>
      </c>
      <c r="U288" s="51" t="s">
        <v>1287</v>
      </c>
      <c r="V288" s="51" t="s">
        <v>1297</v>
      </c>
    </row>
    <row r="289" spans="2:22" s="44" customFormat="1" ht="160.5" customHeight="1" x14ac:dyDescent="0.25">
      <c r="B289" s="38">
        <f t="shared" si="12"/>
        <v>30</v>
      </c>
      <c r="C289" s="38" t="s">
        <v>1262</v>
      </c>
      <c r="D289" s="40" t="s">
        <v>1263</v>
      </c>
      <c r="E289" s="38" t="s">
        <v>279</v>
      </c>
      <c r="F289" s="38" t="s">
        <v>178</v>
      </c>
      <c r="G289" s="38" t="s">
        <v>157</v>
      </c>
      <c r="H289" s="38" t="s">
        <v>1073</v>
      </c>
      <c r="I289" s="40" t="s">
        <v>945</v>
      </c>
      <c r="J289" s="65">
        <v>6692665</v>
      </c>
      <c r="K289" s="65">
        <v>5688765.25</v>
      </c>
      <c r="L289" s="66" t="s">
        <v>150</v>
      </c>
      <c r="M289" s="67" t="s">
        <v>158</v>
      </c>
      <c r="N289" s="38" t="s">
        <v>928</v>
      </c>
      <c r="O289" s="50" t="s">
        <v>1283</v>
      </c>
      <c r="P289" s="50" t="s">
        <v>1285</v>
      </c>
      <c r="Q289" s="57" t="s">
        <v>1285</v>
      </c>
      <c r="R289" s="51" t="s">
        <v>1286</v>
      </c>
      <c r="S289" s="51" t="s">
        <v>1286</v>
      </c>
      <c r="T289" s="51" t="s">
        <v>1287</v>
      </c>
      <c r="U289" s="50" t="s">
        <v>1287</v>
      </c>
      <c r="V289" s="50" t="s">
        <v>1306</v>
      </c>
    </row>
    <row r="290" spans="2:22" s="44" customFormat="1" ht="160.5" customHeight="1" x14ac:dyDescent="0.25">
      <c r="B290" s="38">
        <f t="shared" si="12"/>
        <v>31</v>
      </c>
      <c r="C290" s="38" t="s">
        <v>1262</v>
      </c>
      <c r="D290" s="40" t="s">
        <v>1263</v>
      </c>
      <c r="E290" s="38" t="s">
        <v>279</v>
      </c>
      <c r="F290" s="38" t="s">
        <v>179</v>
      </c>
      <c r="G290" s="38" t="s">
        <v>160</v>
      </c>
      <c r="H290" s="38" t="s">
        <v>1073</v>
      </c>
      <c r="I290" s="40" t="s">
        <v>945</v>
      </c>
      <c r="J290" s="65">
        <v>14901249.999999998</v>
      </c>
      <c r="K290" s="65">
        <v>12666062.5</v>
      </c>
      <c r="L290" s="66" t="s">
        <v>150</v>
      </c>
      <c r="M290" s="67" t="s">
        <v>929</v>
      </c>
      <c r="N290" s="38" t="s">
        <v>928</v>
      </c>
      <c r="O290" s="50" t="s">
        <v>1282</v>
      </c>
      <c r="P290" s="50" t="s">
        <v>1282</v>
      </c>
      <c r="Q290" s="51" t="s">
        <v>1283</v>
      </c>
      <c r="R290" s="51" t="s">
        <v>1285</v>
      </c>
      <c r="S290" s="51" t="s">
        <v>1285</v>
      </c>
      <c r="T290" s="51" t="s">
        <v>1286</v>
      </c>
      <c r="U290" s="50" t="s">
        <v>1286</v>
      </c>
      <c r="V290" s="51" t="s">
        <v>1297</v>
      </c>
    </row>
    <row r="291" spans="2:22" s="44" customFormat="1" ht="160.5" customHeight="1" x14ac:dyDescent="0.25">
      <c r="B291" s="38">
        <f t="shared" si="12"/>
        <v>32</v>
      </c>
      <c r="C291" s="38" t="s">
        <v>1262</v>
      </c>
      <c r="D291" s="40" t="s">
        <v>1263</v>
      </c>
      <c r="E291" s="38" t="s">
        <v>14</v>
      </c>
      <c r="F291" s="38" t="s">
        <v>180</v>
      </c>
      <c r="G291" s="38" t="s">
        <v>162</v>
      </c>
      <c r="H291" s="38" t="s">
        <v>1073</v>
      </c>
      <c r="I291" s="40" t="s">
        <v>945</v>
      </c>
      <c r="J291" s="65">
        <v>21912314.899999999</v>
      </c>
      <c r="K291" s="65">
        <v>18625467.349999998</v>
      </c>
      <c r="L291" s="66" t="s">
        <v>150</v>
      </c>
      <c r="M291" s="67" t="s">
        <v>930</v>
      </c>
      <c r="N291" s="38" t="s">
        <v>924</v>
      </c>
      <c r="O291" s="50" t="s">
        <v>1283</v>
      </c>
      <c r="P291" s="57" t="s">
        <v>1294</v>
      </c>
      <c r="Q291" s="51" t="s">
        <v>1281</v>
      </c>
      <c r="R291" s="57" t="s">
        <v>1282</v>
      </c>
      <c r="S291" s="51" t="s">
        <v>1283</v>
      </c>
      <c r="T291" s="51" t="s">
        <v>1285</v>
      </c>
      <c r="U291" s="51" t="s">
        <v>1285</v>
      </c>
      <c r="V291" s="51" t="s">
        <v>1309</v>
      </c>
    </row>
    <row r="292" spans="2:22" s="44" customFormat="1" ht="160.5" customHeight="1" x14ac:dyDescent="0.25">
      <c r="B292" s="38">
        <f t="shared" si="12"/>
        <v>33</v>
      </c>
      <c r="C292" s="38" t="s">
        <v>1262</v>
      </c>
      <c r="D292" s="40" t="s">
        <v>1263</v>
      </c>
      <c r="E292" s="38" t="s">
        <v>14</v>
      </c>
      <c r="F292" s="38" t="s">
        <v>181</v>
      </c>
      <c r="G292" s="38" t="s">
        <v>164</v>
      </c>
      <c r="H292" s="38" t="s">
        <v>1073</v>
      </c>
      <c r="I292" s="40" t="s">
        <v>945</v>
      </c>
      <c r="J292" s="65">
        <v>17360000</v>
      </c>
      <c r="K292" s="65">
        <v>14755999.999999998</v>
      </c>
      <c r="L292" s="66" t="s">
        <v>150</v>
      </c>
      <c r="M292" s="67" t="s">
        <v>931</v>
      </c>
      <c r="N292" s="38" t="s">
        <v>928</v>
      </c>
      <c r="O292" s="50" t="s">
        <v>1282</v>
      </c>
      <c r="P292" s="50" t="s">
        <v>1283</v>
      </c>
      <c r="Q292" s="57" t="s">
        <v>1285</v>
      </c>
      <c r="R292" s="51" t="s">
        <v>1286</v>
      </c>
      <c r="S292" s="51" t="s">
        <v>1286</v>
      </c>
      <c r="T292" s="51" t="s">
        <v>1286</v>
      </c>
      <c r="U292" s="51" t="s">
        <v>1287</v>
      </c>
      <c r="V292" s="51" t="s">
        <v>1309</v>
      </c>
    </row>
    <row r="293" spans="2:22" s="44" customFormat="1" ht="160.5" customHeight="1" x14ac:dyDescent="0.25">
      <c r="B293" s="38">
        <f t="shared" si="12"/>
        <v>34</v>
      </c>
      <c r="C293" s="38" t="s">
        <v>1262</v>
      </c>
      <c r="D293" s="40" t="s">
        <v>1263</v>
      </c>
      <c r="E293" s="38" t="s">
        <v>18</v>
      </c>
      <c r="F293" s="38" t="s">
        <v>182</v>
      </c>
      <c r="G293" s="38" t="s">
        <v>932</v>
      </c>
      <c r="H293" s="38" t="s">
        <v>1073</v>
      </c>
      <c r="I293" s="40" t="s">
        <v>945</v>
      </c>
      <c r="J293" s="65">
        <v>5997250</v>
      </c>
      <c r="K293" s="65">
        <v>5097662.5</v>
      </c>
      <c r="L293" s="66" t="s">
        <v>150</v>
      </c>
      <c r="M293" s="67" t="s">
        <v>931</v>
      </c>
      <c r="N293" s="38" t="s">
        <v>928</v>
      </c>
      <c r="O293" s="50" t="s">
        <v>1283</v>
      </c>
      <c r="P293" s="51" t="s">
        <v>1286</v>
      </c>
      <c r="Q293" s="57" t="s">
        <v>1286</v>
      </c>
      <c r="R293" s="51" t="s">
        <v>1288</v>
      </c>
      <c r="S293" s="51" t="s">
        <v>1288</v>
      </c>
      <c r="T293" s="51" t="s">
        <v>1295</v>
      </c>
      <c r="U293" s="51" t="s">
        <v>1295</v>
      </c>
      <c r="V293" s="51" t="s">
        <v>1309</v>
      </c>
    </row>
    <row r="294" spans="2:22" s="44" customFormat="1" ht="160.5" customHeight="1" x14ac:dyDescent="0.25">
      <c r="B294" s="38">
        <f t="shared" si="12"/>
        <v>35</v>
      </c>
      <c r="C294" s="38" t="s">
        <v>1262</v>
      </c>
      <c r="D294" s="40" t="s">
        <v>1263</v>
      </c>
      <c r="E294" s="38" t="s">
        <v>529</v>
      </c>
      <c r="F294" s="38" t="s">
        <v>183</v>
      </c>
      <c r="G294" s="38" t="s">
        <v>933</v>
      </c>
      <c r="H294" s="38" t="s">
        <v>1073</v>
      </c>
      <c r="I294" s="40" t="s">
        <v>945</v>
      </c>
      <c r="J294" s="65">
        <v>10500000</v>
      </c>
      <c r="K294" s="65">
        <v>8925000</v>
      </c>
      <c r="L294" s="66" t="s">
        <v>150</v>
      </c>
      <c r="M294" s="67" t="s">
        <v>934</v>
      </c>
      <c r="N294" s="38" t="s">
        <v>928</v>
      </c>
      <c r="O294" s="50" t="s">
        <v>1283</v>
      </c>
      <c r="P294" s="51" t="s">
        <v>1286</v>
      </c>
      <c r="Q294" s="57" t="s">
        <v>1286</v>
      </c>
      <c r="R294" s="51" t="s">
        <v>1288</v>
      </c>
      <c r="S294" s="51" t="s">
        <v>1288</v>
      </c>
      <c r="T294" s="51" t="s">
        <v>1288</v>
      </c>
      <c r="U294" s="51" t="s">
        <v>1296</v>
      </c>
      <c r="V294" s="51" t="s">
        <v>1309</v>
      </c>
    </row>
    <row r="295" spans="2:22" s="44" customFormat="1" ht="160.5" customHeight="1" x14ac:dyDescent="0.25">
      <c r="B295" s="38">
        <f t="shared" si="12"/>
        <v>36</v>
      </c>
      <c r="C295" s="38" t="s">
        <v>1262</v>
      </c>
      <c r="D295" s="40" t="s">
        <v>1263</v>
      </c>
      <c r="E295" s="38" t="s">
        <v>9</v>
      </c>
      <c r="F295" s="38" t="s">
        <v>949</v>
      </c>
      <c r="G295" s="38" t="s">
        <v>950</v>
      </c>
      <c r="H295" s="38" t="s">
        <v>1073</v>
      </c>
      <c r="I295" s="40" t="s">
        <v>951</v>
      </c>
      <c r="J295" s="65">
        <v>119116549.45</v>
      </c>
      <c r="K295" s="65">
        <v>101249067.03</v>
      </c>
      <c r="L295" s="66" t="s">
        <v>150</v>
      </c>
      <c r="M295" s="67" t="s">
        <v>151</v>
      </c>
      <c r="N295" s="38" t="s">
        <v>207</v>
      </c>
      <c r="O295" s="50" t="s">
        <v>1281</v>
      </c>
      <c r="P295" s="51" t="s">
        <v>1282</v>
      </c>
      <c r="Q295" s="51" t="s">
        <v>1282</v>
      </c>
      <c r="R295" s="51" t="s">
        <v>1285</v>
      </c>
      <c r="S295" s="51" t="s">
        <v>1285</v>
      </c>
      <c r="T295" s="51" t="s">
        <v>1285</v>
      </c>
      <c r="U295" s="51" t="s">
        <v>1285</v>
      </c>
      <c r="V295" s="51" t="s">
        <v>1297</v>
      </c>
    </row>
    <row r="296" spans="2:22" s="44" customFormat="1" ht="160.5" customHeight="1" x14ac:dyDescent="0.25">
      <c r="B296" s="38">
        <f t="shared" si="12"/>
        <v>37</v>
      </c>
      <c r="C296" s="38" t="s">
        <v>1262</v>
      </c>
      <c r="D296" s="40" t="s">
        <v>1263</v>
      </c>
      <c r="E296" s="38" t="s">
        <v>9</v>
      </c>
      <c r="F296" s="38" t="s">
        <v>952</v>
      </c>
      <c r="G296" s="38" t="s">
        <v>950</v>
      </c>
      <c r="H296" s="38" t="s">
        <v>1073</v>
      </c>
      <c r="I296" s="40" t="s">
        <v>951</v>
      </c>
      <c r="J296" s="65">
        <v>21020567.550000001</v>
      </c>
      <c r="K296" s="65">
        <v>17867482.420000002</v>
      </c>
      <c r="L296" s="66" t="s">
        <v>150</v>
      </c>
      <c r="M296" s="67" t="s">
        <v>151</v>
      </c>
      <c r="N296" s="38" t="s">
        <v>207</v>
      </c>
      <c r="O296" s="50" t="s">
        <v>1281</v>
      </c>
      <c r="P296" s="51" t="s">
        <v>1282</v>
      </c>
      <c r="Q296" s="51" t="s">
        <v>1282</v>
      </c>
      <c r="R296" s="51" t="s">
        <v>1285</v>
      </c>
      <c r="S296" s="51" t="s">
        <v>1285</v>
      </c>
      <c r="T296" s="51" t="s">
        <v>1285</v>
      </c>
      <c r="U296" s="51" t="s">
        <v>1285</v>
      </c>
      <c r="V296" s="51" t="s">
        <v>1297</v>
      </c>
    </row>
    <row r="297" spans="2:22" s="44" customFormat="1" ht="160.5" customHeight="1" x14ac:dyDescent="0.25">
      <c r="B297" s="38">
        <f t="shared" si="12"/>
        <v>38</v>
      </c>
      <c r="C297" s="38" t="s">
        <v>1262</v>
      </c>
      <c r="D297" s="40" t="s">
        <v>1263</v>
      </c>
      <c r="E297" s="38" t="s">
        <v>9</v>
      </c>
      <c r="F297" s="38" t="s">
        <v>953</v>
      </c>
      <c r="G297" s="38" t="s">
        <v>186</v>
      </c>
      <c r="H297" s="38" t="s">
        <v>1073</v>
      </c>
      <c r="I297" s="40" t="s">
        <v>951</v>
      </c>
      <c r="J297" s="65">
        <v>34000000</v>
      </c>
      <c r="K297" s="65">
        <v>28900000</v>
      </c>
      <c r="L297" s="66" t="s">
        <v>150</v>
      </c>
      <c r="M297" s="67" t="s">
        <v>923</v>
      </c>
      <c r="N297" s="38" t="s">
        <v>924</v>
      </c>
      <c r="O297" s="50" t="s">
        <v>1281</v>
      </c>
      <c r="P297" s="50" t="s">
        <v>1291</v>
      </c>
      <c r="Q297" s="51" t="s">
        <v>1281</v>
      </c>
      <c r="R297" s="51" t="s">
        <v>1283</v>
      </c>
      <c r="S297" s="51" t="s">
        <v>1283</v>
      </c>
      <c r="T297" s="51" t="s">
        <v>1285</v>
      </c>
      <c r="U297" s="51" t="s">
        <v>1285</v>
      </c>
      <c r="V297" s="51" t="s">
        <v>1297</v>
      </c>
    </row>
    <row r="298" spans="2:22" s="44" customFormat="1" ht="160.5" customHeight="1" x14ac:dyDescent="0.25">
      <c r="B298" s="38">
        <f t="shared" si="12"/>
        <v>39</v>
      </c>
      <c r="C298" s="38" t="s">
        <v>1262</v>
      </c>
      <c r="D298" s="40" t="s">
        <v>1263</v>
      </c>
      <c r="E298" s="38" t="s">
        <v>9</v>
      </c>
      <c r="F298" s="38" t="s">
        <v>954</v>
      </c>
      <c r="G298" s="38" t="s">
        <v>186</v>
      </c>
      <c r="H298" s="38" t="s">
        <v>1073</v>
      </c>
      <c r="I298" s="40" t="s">
        <v>951</v>
      </c>
      <c r="J298" s="65">
        <v>8500000</v>
      </c>
      <c r="K298" s="65">
        <v>7225000</v>
      </c>
      <c r="L298" s="66" t="s">
        <v>150</v>
      </c>
      <c r="M298" s="67" t="s">
        <v>923</v>
      </c>
      <c r="N298" s="38" t="s">
        <v>924</v>
      </c>
      <c r="O298" s="50" t="s">
        <v>1281</v>
      </c>
      <c r="P298" s="50" t="s">
        <v>1291</v>
      </c>
      <c r="Q298" s="51" t="s">
        <v>1281</v>
      </c>
      <c r="R298" s="51" t="s">
        <v>1283</v>
      </c>
      <c r="S298" s="51" t="s">
        <v>1283</v>
      </c>
      <c r="T298" s="51" t="s">
        <v>1285</v>
      </c>
      <c r="U298" s="51" t="s">
        <v>1285</v>
      </c>
      <c r="V298" s="51" t="s">
        <v>1297</v>
      </c>
    </row>
    <row r="299" spans="2:22" s="44" customFormat="1" ht="160.5" customHeight="1" x14ac:dyDescent="0.25">
      <c r="B299" s="38">
        <f t="shared" si="12"/>
        <v>40</v>
      </c>
      <c r="C299" s="38" t="s">
        <v>1262</v>
      </c>
      <c r="D299" s="40" t="s">
        <v>1263</v>
      </c>
      <c r="E299" s="38" t="s">
        <v>9</v>
      </c>
      <c r="F299" s="38" t="s">
        <v>184</v>
      </c>
      <c r="G299" s="38" t="s">
        <v>955</v>
      </c>
      <c r="H299" s="38" t="s">
        <v>1073</v>
      </c>
      <c r="I299" s="40" t="s">
        <v>951</v>
      </c>
      <c r="J299" s="65">
        <v>21000000</v>
      </c>
      <c r="K299" s="65">
        <v>17850000</v>
      </c>
      <c r="L299" s="66" t="s">
        <v>150</v>
      </c>
      <c r="M299" s="67" t="s">
        <v>1232</v>
      </c>
      <c r="N299" s="38" t="s">
        <v>928</v>
      </c>
      <c r="O299" s="50" t="s">
        <v>1282</v>
      </c>
      <c r="P299" s="50" t="s">
        <v>1283</v>
      </c>
      <c r="Q299" s="51" t="s">
        <v>1283</v>
      </c>
      <c r="R299" s="51" t="s">
        <v>1285</v>
      </c>
      <c r="S299" s="51" t="s">
        <v>1286</v>
      </c>
      <c r="T299" s="51" t="s">
        <v>1286</v>
      </c>
      <c r="U299" s="51" t="s">
        <v>1286</v>
      </c>
      <c r="V299" s="51" t="s">
        <v>1293</v>
      </c>
    </row>
    <row r="300" spans="2:22" s="44" customFormat="1" ht="160.5" customHeight="1" x14ac:dyDescent="0.25">
      <c r="B300" s="38">
        <f t="shared" si="12"/>
        <v>41</v>
      </c>
      <c r="C300" s="38" t="s">
        <v>1262</v>
      </c>
      <c r="D300" s="40" t="s">
        <v>1263</v>
      </c>
      <c r="E300" s="38" t="s">
        <v>9</v>
      </c>
      <c r="F300" s="38" t="s">
        <v>185</v>
      </c>
      <c r="G300" s="38" t="s">
        <v>186</v>
      </c>
      <c r="H300" s="38" t="s">
        <v>1073</v>
      </c>
      <c r="I300" s="40" t="s">
        <v>951</v>
      </c>
      <c r="J300" s="65">
        <v>29971650</v>
      </c>
      <c r="K300" s="65">
        <v>25475902</v>
      </c>
      <c r="L300" s="66" t="s">
        <v>150</v>
      </c>
      <c r="M300" s="67" t="s">
        <v>155</v>
      </c>
      <c r="N300" s="38" t="s">
        <v>928</v>
      </c>
      <c r="O300" s="50" t="s">
        <v>1282</v>
      </c>
      <c r="P300" s="50" t="s">
        <v>1283</v>
      </c>
      <c r="Q300" s="57" t="s">
        <v>1285</v>
      </c>
      <c r="R300" s="51" t="s">
        <v>1286</v>
      </c>
      <c r="S300" s="51" t="s">
        <v>1286</v>
      </c>
      <c r="T300" s="51" t="s">
        <v>1286</v>
      </c>
      <c r="U300" s="51" t="s">
        <v>1287</v>
      </c>
      <c r="V300" s="51" t="s">
        <v>1297</v>
      </c>
    </row>
    <row r="301" spans="2:22" s="44" customFormat="1" ht="160.5" customHeight="1" x14ac:dyDescent="0.25">
      <c r="B301" s="38">
        <f t="shared" si="12"/>
        <v>42</v>
      </c>
      <c r="C301" s="38" t="s">
        <v>1262</v>
      </c>
      <c r="D301" s="40" t="s">
        <v>1263</v>
      </c>
      <c r="E301" s="38" t="s">
        <v>279</v>
      </c>
      <c r="F301" s="38" t="s">
        <v>187</v>
      </c>
      <c r="G301" s="38" t="s">
        <v>157</v>
      </c>
      <c r="H301" s="38" t="s">
        <v>1073</v>
      </c>
      <c r="I301" s="40" t="s">
        <v>951</v>
      </c>
      <c r="J301" s="65">
        <v>19121900</v>
      </c>
      <c r="K301" s="65">
        <v>16253615</v>
      </c>
      <c r="L301" s="66" t="s">
        <v>150</v>
      </c>
      <c r="M301" s="67" t="s">
        <v>158</v>
      </c>
      <c r="N301" s="38" t="s">
        <v>928</v>
      </c>
      <c r="O301" s="50" t="s">
        <v>1283</v>
      </c>
      <c r="P301" s="50" t="s">
        <v>1285</v>
      </c>
      <c r="Q301" s="57" t="s">
        <v>1285</v>
      </c>
      <c r="R301" s="51" t="s">
        <v>1286</v>
      </c>
      <c r="S301" s="51" t="s">
        <v>1286</v>
      </c>
      <c r="T301" s="51" t="s">
        <v>1287</v>
      </c>
      <c r="U301" s="50" t="s">
        <v>1287</v>
      </c>
      <c r="V301" s="50" t="s">
        <v>1306</v>
      </c>
    </row>
    <row r="302" spans="2:22" s="44" customFormat="1" ht="160.5" customHeight="1" x14ac:dyDescent="0.25">
      <c r="B302" s="38">
        <f t="shared" si="12"/>
        <v>43</v>
      </c>
      <c r="C302" s="38" t="s">
        <v>1262</v>
      </c>
      <c r="D302" s="40" t="s">
        <v>1263</v>
      </c>
      <c r="E302" s="38" t="s">
        <v>279</v>
      </c>
      <c r="F302" s="38" t="s">
        <v>188</v>
      </c>
      <c r="G302" s="38" t="s">
        <v>160</v>
      </c>
      <c r="H302" s="38" t="s">
        <v>1073</v>
      </c>
      <c r="I302" s="40" t="s">
        <v>951</v>
      </c>
      <c r="J302" s="65">
        <v>36054050</v>
      </c>
      <c r="K302" s="65">
        <v>30645943</v>
      </c>
      <c r="L302" s="66" t="s">
        <v>150</v>
      </c>
      <c r="M302" s="67" t="s">
        <v>929</v>
      </c>
      <c r="N302" s="38" t="s">
        <v>928</v>
      </c>
      <c r="O302" s="50" t="s">
        <v>1282</v>
      </c>
      <c r="P302" s="50" t="s">
        <v>1282</v>
      </c>
      <c r="Q302" s="51" t="s">
        <v>1283</v>
      </c>
      <c r="R302" s="51" t="s">
        <v>1285</v>
      </c>
      <c r="S302" s="51" t="s">
        <v>1285</v>
      </c>
      <c r="T302" s="51" t="s">
        <v>1286</v>
      </c>
      <c r="U302" s="50" t="s">
        <v>1286</v>
      </c>
      <c r="V302" s="51" t="s">
        <v>1297</v>
      </c>
    </row>
    <row r="303" spans="2:22" s="44" customFormat="1" ht="160.5" customHeight="1" x14ac:dyDescent="0.25">
      <c r="B303" s="38">
        <f t="shared" si="12"/>
        <v>44</v>
      </c>
      <c r="C303" s="38" t="s">
        <v>1262</v>
      </c>
      <c r="D303" s="40" t="s">
        <v>1263</v>
      </c>
      <c r="E303" s="38" t="s">
        <v>14</v>
      </c>
      <c r="F303" s="38" t="s">
        <v>189</v>
      </c>
      <c r="G303" s="38" t="s">
        <v>162</v>
      </c>
      <c r="H303" s="38" t="s">
        <v>1073</v>
      </c>
      <c r="I303" s="40" t="s">
        <v>951</v>
      </c>
      <c r="J303" s="65">
        <v>41560049</v>
      </c>
      <c r="K303" s="65">
        <v>35326041</v>
      </c>
      <c r="L303" s="66" t="s">
        <v>150</v>
      </c>
      <c r="M303" s="67" t="s">
        <v>930</v>
      </c>
      <c r="N303" s="38" t="s">
        <v>924</v>
      </c>
      <c r="O303" s="50" t="s">
        <v>1283</v>
      </c>
      <c r="P303" s="57" t="s">
        <v>1294</v>
      </c>
      <c r="Q303" s="51" t="s">
        <v>1281</v>
      </c>
      <c r="R303" s="57" t="s">
        <v>1282</v>
      </c>
      <c r="S303" s="51" t="s">
        <v>1283</v>
      </c>
      <c r="T303" s="51" t="s">
        <v>1285</v>
      </c>
      <c r="U303" s="51" t="s">
        <v>1285</v>
      </c>
      <c r="V303" s="51" t="s">
        <v>1309</v>
      </c>
    </row>
    <row r="304" spans="2:22" s="44" customFormat="1" ht="160.5" customHeight="1" x14ac:dyDescent="0.25">
      <c r="B304" s="38">
        <f t="shared" si="12"/>
        <v>45</v>
      </c>
      <c r="C304" s="38" t="s">
        <v>1262</v>
      </c>
      <c r="D304" s="40" t="s">
        <v>1263</v>
      </c>
      <c r="E304" s="38" t="s">
        <v>14</v>
      </c>
      <c r="F304" s="38" t="s">
        <v>190</v>
      </c>
      <c r="G304" s="38" t="s">
        <v>164</v>
      </c>
      <c r="H304" s="38" t="s">
        <v>1073</v>
      </c>
      <c r="I304" s="40" t="s">
        <v>951</v>
      </c>
      <c r="J304" s="65">
        <v>41550000</v>
      </c>
      <c r="K304" s="65">
        <v>35317500</v>
      </c>
      <c r="L304" s="66" t="s">
        <v>150</v>
      </c>
      <c r="M304" s="67" t="s">
        <v>931</v>
      </c>
      <c r="N304" s="38" t="s">
        <v>928</v>
      </c>
      <c r="O304" s="50" t="s">
        <v>1282</v>
      </c>
      <c r="P304" s="50" t="s">
        <v>1283</v>
      </c>
      <c r="Q304" s="57" t="s">
        <v>1285</v>
      </c>
      <c r="R304" s="51" t="s">
        <v>1286</v>
      </c>
      <c r="S304" s="51" t="s">
        <v>1286</v>
      </c>
      <c r="T304" s="51" t="s">
        <v>1286</v>
      </c>
      <c r="U304" s="51" t="s">
        <v>1287</v>
      </c>
      <c r="V304" s="51" t="s">
        <v>1309</v>
      </c>
    </row>
    <row r="305" spans="2:22" s="44" customFormat="1" ht="160.5" customHeight="1" x14ac:dyDescent="0.25">
      <c r="B305" s="38">
        <f t="shared" si="12"/>
        <v>46</v>
      </c>
      <c r="C305" s="38" t="s">
        <v>1262</v>
      </c>
      <c r="D305" s="40" t="s">
        <v>1263</v>
      </c>
      <c r="E305" s="38" t="s">
        <v>18</v>
      </c>
      <c r="F305" s="38" t="s">
        <v>191</v>
      </c>
      <c r="G305" s="38" t="s">
        <v>932</v>
      </c>
      <c r="H305" s="38" t="s">
        <v>1073</v>
      </c>
      <c r="I305" s="40" t="s">
        <v>951</v>
      </c>
      <c r="J305" s="65">
        <v>17135000</v>
      </c>
      <c r="K305" s="65">
        <v>14564750</v>
      </c>
      <c r="L305" s="66" t="s">
        <v>150</v>
      </c>
      <c r="M305" s="67" t="s">
        <v>931</v>
      </c>
      <c r="N305" s="38" t="s">
        <v>928</v>
      </c>
      <c r="O305" s="50" t="s">
        <v>1283</v>
      </c>
      <c r="P305" s="57" t="s">
        <v>1286</v>
      </c>
      <c r="Q305" s="57" t="s">
        <v>1286</v>
      </c>
      <c r="R305" s="51" t="s">
        <v>1288</v>
      </c>
      <c r="S305" s="51" t="s">
        <v>1288</v>
      </c>
      <c r="T305" s="51" t="s">
        <v>1295</v>
      </c>
      <c r="U305" s="51" t="s">
        <v>1295</v>
      </c>
      <c r="V305" s="51" t="s">
        <v>1309</v>
      </c>
    </row>
    <row r="306" spans="2:22" s="44" customFormat="1" ht="160.5" customHeight="1" x14ac:dyDescent="0.25">
      <c r="B306" s="38">
        <f t="shared" si="12"/>
        <v>47</v>
      </c>
      <c r="C306" s="38" t="s">
        <v>1262</v>
      </c>
      <c r="D306" s="40" t="s">
        <v>1263</v>
      </c>
      <c r="E306" s="38" t="s">
        <v>529</v>
      </c>
      <c r="F306" s="38" t="s">
        <v>192</v>
      </c>
      <c r="G306" s="38" t="s">
        <v>933</v>
      </c>
      <c r="H306" s="38" t="s">
        <v>1073</v>
      </c>
      <c r="I306" s="40" t="s">
        <v>951</v>
      </c>
      <c r="J306" s="65">
        <v>23000000</v>
      </c>
      <c r="K306" s="65">
        <v>19550000</v>
      </c>
      <c r="L306" s="66" t="s">
        <v>150</v>
      </c>
      <c r="M306" s="67" t="s">
        <v>934</v>
      </c>
      <c r="N306" s="38" t="s">
        <v>928</v>
      </c>
      <c r="O306" s="50" t="s">
        <v>1283</v>
      </c>
      <c r="P306" s="57" t="s">
        <v>1286</v>
      </c>
      <c r="Q306" s="57" t="s">
        <v>1286</v>
      </c>
      <c r="R306" s="51" t="s">
        <v>1288</v>
      </c>
      <c r="S306" s="51" t="s">
        <v>1288</v>
      </c>
      <c r="T306" s="51" t="s">
        <v>1288</v>
      </c>
      <c r="U306" s="51" t="s">
        <v>1296</v>
      </c>
      <c r="V306" s="51" t="s">
        <v>1309</v>
      </c>
    </row>
    <row r="307" spans="2:22" s="44" customFormat="1" ht="160.5" customHeight="1" x14ac:dyDescent="0.25">
      <c r="B307" s="38">
        <f t="shared" si="12"/>
        <v>48</v>
      </c>
      <c r="C307" s="38" t="s">
        <v>1262</v>
      </c>
      <c r="D307" s="40" t="s">
        <v>1263</v>
      </c>
      <c r="E307" s="38" t="s">
        <v>9</v>
      </c>
      <c r="F307" s="38" t="s">
        <v>956</v>
      </c>
      <c r="G307" s="38" t="s">
        <v>957</v>
      </c>
      <c r="H307" s="38" t="s">
        <v>1073</v>
      </c>
      <c r="I307" s="40" t="s">
        <v>958</v>
      </c>
      <c r="J307" s="65">
        <v>57280650</v>
      </c>
      <c r="K307" s="65">
        <v>48688552.5</v>
      </c>
      <c r="L307" s="66" t="s">
        <v>150</v>
      </c>
      <c r="M307" s="67" t="s">
        <v>151</v>
      </c>
      <c r="N307" s="38" t="s">
        <v>207</v>
      </c>
      <c r="O307" s="50" t="s">
        <v>1281</v>
      </c>
      <c r="P307" s="51" t="s">
        <v>1282</v>
      </c>
      <c r="Q307" s="51" t="s">
        <v>1282</v>
      </c>
      <c r="R307" s="51" t="s">
        <v>1285</v>
      </c>
      <c r="S307" s="51" t="s">
        <v>1285</v>
      </c>
      <c r="T307" s="51" t="s">
        <v>1285</v>
      </c>
      <c r="U307" s="51" t="s">
        <v>1285</v>
      </c>
      <c r="V307" s="51" t="s">
        <v>1297</v>
      </c>
    </row>
    <row r="308" spans="2:22" s="44" customFormat="1" ht="160.5" customHeight="1" x14ac:dyDescent="0.25">
      <c r="B308" s="38">
        <f t="shared" si="12"/>
        <v>49</v>
      </c>
      <c r="C308" s="38" t="s">
        <v>1262</v>
      </c>
      <c r="D308" s="40" t="s">
        <v>1263</v>
      </c>
      <c r="E308" s="38" t="s">
        <v>9</v>
      </c>
      <c r="F308" s="38" t="s">
        <v>959</v>
      </c>
      <c r="G308" s="38" t="s">
        <v>957</v>
      </c>
      <c r="H308" s="38" t="s">
        <v>1073</v>
      </c>
      <c r="I308" s="40" t="s">
        <v>958</v>
      </c>
      <c r="J308" s="65">
        <v>10108350</v>
      </c>
      <c r="K308" s="65">
        <v>8592097.5</v>
      </c>
      <c r="L308" s="66" t="s">
        <v>150</v>
      </c>
      <c r="M308" s="67" t="s">
        <v>151</v>
      </c>
      <c r="N308" s="38" t="s">
        <v>207</v>
      </c>
      <c r="O308" s="50" t="s">
        <v>1281</v>
      </c>
      <c r="P308" s="51" t="s">
        <v>1282</v>
      </c>
      <c r="Q308" s="51" t="s">
        <v>1282</v>
      </c>
      <c r="R308" s="51" t="s">
        <v>1285</v>
      </c>
      <c r="S308" s="51" t="s">
        <v>1285</v>
      </c>
      <c r="T308" s="51" t="s">
        <v>1285</v>
      </c>
      <c r="U308" s="51" t="s">
        <v>1285</v>
      </c>
      <c r="V308" s="51" t="s">
        <v>1297</v>
      </c>
    </row>
    <row r="309" spans="2:22" s="44" customFormat="1" ht="160.5" customHeight="1" x14ac:dyDescent="0.25">
      <c r="B309" s="38">
        <f t="shared" si="12"/>
        <v>50</v>
      </c>
      <c r="C309" s="38" t="s">
        <v>1262</v>
      </c>
      <c r="D309" s="40" t="s">
        <v>1263</v>
      </c>
      <c r="E309" s="38" t="s">
        <v>9</v>
      </c>
      <c r="F309" s="38" t="s">
        <v>960</v>
      </c>
      <c r="G309" s="38" t="s">
        <v>961</v>
      </c>
      <c r="H309" s="38" t="s">
        <v>1073</v>
      </c>
      <c r="I309" s="40" t="s">
        <v>958</v>
      </c>
      <c r="J309" s="65">
        <v>36516200</v>
      </c>
      <c r="K309" s="65">
        <v>31038770</v>
      </c>
      <c r="L309" s="66" t="s">
        <v>150</v>
      </c>
      <c r="M309" s="67" t="s">
        <v>923</v>
      </c>
      <c r="N309" s="38" t="s">
        <v>924</v>
      </c>
      <c r="O309" s="50" t="s">
        <v>1281</v>
      </c>
      <c r="P309" s="50" t="s">
        <v>1291</v>
      </c>
      <c r="Q309" s="51" t="s">
        <v>1281</v>
      </c>
      <c r="R309" s="51" t="s">
        <v>1283</v>
      </c>
      <c r="S309" s="51" t="s">
        <v>1283</v>
      </c>
      <c r="T309" s="51" t="s">
        <v>1285</v>
      </c>
      <c r="U309" s="51" t="s">
        <v>1285</v>
      </c>
      <c r="V309" s="51" t="s">
        <v>1297</v>
      </c>
    </row>
    <row r="310" spans="2:22" s="44" customFormat="1" ht="160.5" customHeight="1" x14ac:dyDescent="0.25">
      <c r="B310" s="38">
        <f t="shared" si="12"/>
        <v>51</v>
      </c>
      <c r="C310" s="38" t="s">
        <v>1262</v>
      </c>
      <c r="D310" s="40" t="s">
        <v>1263</v>
      </c>
      <c r="E310" s="38" t="s">
        <v>9</v>
      </c>
      <c r="F310" s="38" t="s">
        <v>962</v>
      </c>
      <c r="G310" s="38" t="s">
        <v>961</v>
      </c>
      <c r="H310" s="38" t="s">
        <v>1073</v>
      </c>
      <c r="I310" s="40" t="s">
        <v>958</v>
      </c>
      <c r="J310" s="65">
        <v>9129050</v>
      </c>
      <c r="K310" s="65">
        <v>7759692.5</v>
      </c>
      <c r="L310" s="66" t="s">
        <v>150</v>
      </c>
      <c r="M310" s="67" t="s">
        <v>923</v>
      </c>
      <c r="N310" s="38" t="s">
        <v>924</v>
      </c>
      <c r="O310" s="50" t="s">
        <v>1281</v>
      </c>
      <c r="P310" s="50" t="s">
        <v>1291</v>
      </c>
      <c r="Q310" s="51" t="s">
        <v>1281</v>
      </c>
      <c r="R310" s="51" t="s">
        <v>1283</v>
      </c>
      <c r="S310" s="51" t="s">
        <v>1283</v>
      </c>
      <c r="T310" s="51" t="s">
        <v>1285</v>
      </c>
      <c r="U310" s="51" t="s">
        <v>1285</v>
      </c>
      <c r="V310" s="51" t="s">
        <v>1297</v>
      </c>
    </row>
    <row r="311" spans="2:22" s="44" customFormat="1" ht="160.5" customHeight="1" x14ac:dyDescent="0.25">
      <c r="B311" s="38">
        <f t="shared" si="12"/>
        <v>52</v>
      </c>
      <c r="C311" s="38" t="s">
        <v>1262</v>
      </c>
      <c r="D311" s="40" t="s">
        <v>1263</v>
      </c>
      <c r="E311" s="38" t="s">
        <v>9</v>
      </c>
      <c r="F311" s="38" t="s">
        <v>193</v>
      </c>
      <c r="G311" s="38" t="s">
        <v>963</v>
      </c>
      <c r="H311" s="38" t="s">
        <v>1073</v>
      </c>
      <c r="I311" s="40" t="s">
        <v>958</v>
      </c>
      <c r="J311" s="65">
        <v>10500000</v>
      </c>
      <c r="K311" s="65">
        <v>8925000</v>
      </c>
      <c r="L311" s="66" t="s">
        <v>150</v>
      </c>
      <c r="M311" s="67" t="s">
        <v>1232</v>
      </c>
      <c r="N311" s="38" t="s">
        <v>928</v>
      </c>
      <c r="O311" s="50" t="s">
        <v>1282</v>
      </c>
      <c r="P311" s="50" t="s">
        <v>1283</v>
      </c>
      <c r="Q311" s="51" t="s">
        <v>1283</v>
      </c>
      <c r="R311" s="51" t="s">
        <v>1285</v>
      </c>
      <c r="S311" s="51" t="s">
        <v>1286</v>
      </c>
      <c r="T311" s="51" t="s">
        <v>1286</v>
      </c>
      <c r="U311" s="51" t="s">
        <v>1286</v>
      </c>
      <c r="V311" s="51" t="s">
        <v>1293</v>
      </c>
    </row>
    <row r="312" spans="2:22" s="44" customFormat="1" ht="160.5" customHeight="1" x14ac:dyDescent="0.25">
      <c r="B312" s="38">
        <f t="shared" si="12"/>
        <v>53</v>
      </c>
      <c r="C312" s="38" t="s">
        <v>1262</v>
      </c>
      <c r="D312" s="40" t="s">
        <v>1263</v>
      </c>
      <c r="E312" s="38" t="s">
        <v>9</v>
      </c>
      <c r="F312" s="38" t="s">
        <v>194</v>
      </c>
      <c r="G312" s="38" t="s">
        <v>195</v>
      </c>
      <c r="H312" s="38" t="s">
        <v>1073</v>
      </c>
      <c r="I312" s="40" t="s">
        <v>958</v>
      </c>
      <c r="J312" s="65">
        <v>39220000</v>
      </c>
      <c r="K312" s="65">
        <v>33337000</v>
      </c>
      <c r="L312" s="66" t="s">
        <v>150</v>
      </c>
      <c r="M312" s="67" t="s">
        <v>155</v>
      </c>
      <c r="N312" s="38" t="s">
        <v>928</v>
      </c>
      <c r="O312" s="50" t="s">
        <v>1282</v>
      </c>
      <c r="P312" s="50" t="s">
        <v>1283</v>
      </c>
      <c r="Q312" s="57" t="s">
        <v>1285</v>
      </c>
      <c r="R312" s="51" t="s">
        <v>1286</v>
      </c>
      <c r="S312" s="51" t="s">
        <v>1286</v>
      </c>
      <c r="T312" s="51" t="s">
        <v>1286</v>
      </c>
      <c r="U312" s="51" t="s">
        <v>1287</v>
      </c>
      <c r="V312" s="51" t="s">
        <v>1297</v>
      </c>
    </row>
    <row r="313" spans="2:22" s="44" customFormat="1" ht="160.5" customHeight="1" x14ac:dyDescent="0.25">
      <c r="B313" s="38">
        <f t="shared" si="12"/>
        <v>54</v>
      </c>
      <c r="C313" s="38" t="s">
        <v>1262</v>
      </c>
      <c r="D313" s="40" t="s">
        <v>1263</v>
      </c>
      <c r="E313" s="38" t="s">
        <v>279</v>
      </c>
      <c r="F313" s="38" t="s">
        <v>196</v>
      </c>
      <c r="G313" s="38" t="s">
        <v>157</v>
      </c>
      <c r="H313" s="38" t="s">
        <v>1073</v>
      </c>
      <c r="I313" s="40" t="s">
        <v>958</v>
      </c>
      <c r="J313" s="65">
        <v>11721500</v>
      </c>
      <c r="K313" s="65">
        <v>9963275</v>
      </c>
      <c r="L313" s="66" t="s">
        <v>150</v>
      </c>
      <c r="M313" s="67" t="s">
        <v>158</v>
      </c>
      <c r="N313" s="38" t="s">
        <v>928</v>
      </c>
      <c r="O313" s="50" t="s">
        <v>1283</v>
      </c>
      <c r="P313" s="50" t="s">
        <v>1285</v>
      </c>
      <c r="Q313" s="57" t="s">
        <v>1285</v>
      </c>
      <c r="R313" s="51" t="s">
        <v>1286</v>
      </c>
      <c r="S313" s="51" t="s">
        <v>1286</v>
      </c>
      <c r="T313" s="51" t="s">
        <v>1287</v>
      </c>
      <c r="U313" s="50" t="s">
        <v>1287</v>
      </c>
      <c r="V313" s="50" t="s">
        <v>1306</v>
      </c>
    </row>
    <row r="314" spans="2:22" s="44" customFormat="1" ht="160.5" customHeight="1" x14ac:dyDescent="0.25">
      <c r="B314" s="38">
        <f t="shared" si="12"/>
        <v>55</v>
      </c>
      <c r="C314" s="38" t="s">
        <v>1262</v>
      </c>
      <c r="D314" s="40" t="s">
        <v>1263</v>
      </c>
      <c r="E314" s="38" t="s">
        <v>279</v>
      </c>
      <c r="F314" s="38" t="s">
        <v>197</v>
      </c>
      <c r="G314" s="38" t="s">
        <v>160</v>
      </c>
      <c r="H314" s="38" t="s">
        <v>1073</v>
      </c>
      <c r="I314" s="40" t="s">
        <v>958</v>
      </c>
      <c r="J314" s="65">
        <v>26318922</v>
      </c>
      <c r="K314" s="65">
        <v>22371084</v>
      </c>
      <c r="L314" s="66" t="s">
        <v>150</v>
      </c>
      <c r="M314" s="67" t="s">
        <v>929</v>
      </c>
      <c r="N314" s="38" t="s">
        <v>928</v>
      </c>
      <c r="O314" s="50" t="s">
        <v>1282</v>
      </c>
      <c r="P314" s="50" t="s">
        <v>1282</v>
      </c>
      <c r="Q314" s="51" t="s">
        <v>1283</v>
      </c>
      <c r="R314" s="51" t="s">
        <v>1285</v>
      </c>
      <c r="S314" s="51" t="s">
        <v>1285</v>
      </c>
      <c r="T314" s="51" t="s">
        <v>1286</v>
      </c>
      <c r="U314" s="50" t="s">
        <v>1286</v>
      </c>
      <c r="V314" s="51" t="s">
        <v>1297</v>
      </c>
    </row>
    <row r="315" spans="2:22" s="44" customFormat="1" ht="160.5" customHeight="1" x14ac:dyDescent="0.25">
      <c r="B315" s="38">
        <f t="shared" si="12"/>
        <v>56</v>
      </c>
      <c r="C315" s="38" t="s">
        <v>1262</v>
      </c>
      <c r="D315" s="40" t="s">
        <v>1263</v>
      </c>
      <c r="E315" s="38" t="s">
        <v>14</v>
      </c>
      <c r="F315" s="38" t="s">
        <v>198</v>
      </c>
      <c r="G315" s="38" t="s">
        <v>162</v>
      </c>
      <c r="H315" s="38" t="s">
        <v>1073</v>
      </c>
      <c r="I315" s="40" t="s">
        <v>958</v>
      </c>
      <c r="J315" s="65">
        <v>30000000</v>
      </c>
      <c r="K315" s="65">
        <v>25499999</v>
      </c>
      <c r="L315" s="66" t="s">
        <v>150</v>
      </c>
      <c r="M315" s="67" t="s">
        <v>930</v>
      </c>
      <c r="N315" s="38" t="s">
        <v>924</v>
      </c>
      <c r="O315" s="50" t="s">
        <v>1283</v>
      </c>
      <c r="P315" s="57" t="s">
        <v>1294</v>
      </c>
      <c r="Q315" s="51" t="s">
        <v>1281</v>
      </c>
      <c r="R315" s="57" t="s">
        <v>1282</v>
      </c>
      <c r="S315" s="51" t="s">
        <v>1283</v>
      </c>
      <c r="T315" s="51" t="s">
        <v>1285</v>
      </c>
      <c r="U315" s="51" t="s">
        <v>1285</v>
      </c>
      <c r="V315" s="51" t="s">
        <v>1309</v>
      </c>
    </row>
    <row r="316" spans="2:22" s="44" customFormat="1" ht="160.5" customHeight="1" x14ac:dyDescent="0.25">
      <c r="B316" s="38">
        <f t="shared" si="12"/>
        <v>57</v>
      </c>
      <c r="C316" s="38" t="s">
        <v>1262</v>
      </c>
      <c r="D316" s="40" t="s">
        <v>1263</v>
      </c>
      <c r="E316" s="38" t="s">
        <v>14</v>
      </c>
      <c r="F316" s="38" t="s">
        <v>199</v>
      </c>
      <c r="G316" s="38" t="s">
        <v>164</v>
      </c>
      <c r="H316" s="38" t="s">
        <v>1073</v>
      </c>
      <c r="I316" s="40" t="s">
        <v>958</v>
      </c>
      <c r="J316" s="65">
        <v>30560000</v>
      </c>
      <c r="K316" s="65">
        <v>25976000</v>
      </c>
      <c r="L316" s="66" t="s">
        <v>150</v>
      </c>
      <c r="M316" s="67" t="s">
        <v>931</v>
      </c>
      <c r="N316" s="38" t="s">
        <v>928</v>
      </c>
      <c r="O316" s="50" t="s">
        <v>1282</v>
      </c>
      <c r="P316" s="50" t="s">
        <v>1283</v>
      </c>
      <c r="Q316" s="57" t="s">
        <v>1285</v>
      </c>
      <c r="R316" s="51" t="s">
        <v>1286</v>
      </c>
      <c r="S316" s="51" t="s">
        <v>1286</v>
      </c>
      <c r="T316" s="51" t="s">
        <v>1286</v>
      </c>
      <c r="U316" s="51" t="s">
        <v>1287</v>
      </c>
      <c r="V316" s="51" t="s">
        <v>1309</v>
      </c>
    </row>
    <row r="317" spans="2:22" s="44" customFormat="1" ht="160.5" customHeight="1" x14ac:dyDescent="0.25">
      <c r="B317" s="38">
        <f t="shared" si="12"/>
        <v>58</v>
      </c>
      <c r="C317" s="38" t="s">
        <v>1262</v>
      </c>
      <c r="D317" s="40" t="s">
        <v>1263</v>
      </c>
      <c r="E317" s="38" t="s">
        <v>18</v>
      </c>
      <c r="F317" s="38" t="s">
        <v>200</v>
      </c>
      <c r="G317" s="38" t="s">
        <v>932</v>
      </c>
      <c r="H317" s="38" t="s">
        <v>1073</v>
      </c>
      <c r="I317" s="40" t="s">
        <v>958</v>
      </c>
      <c r="J317" s="65">
        <v>10281000</v>
      </c>
      <c r="K317" s="65">
        <v>8738850</v>
      </c>
      <c r="L317" s="66" t="s">
        <v>150</v>
      </c>
      <c r="M317" s="67" t="s">
        <v>931</v>
      </c>
      <c r="N317" s="38" t="s">
        <v>928</v>
      </c>
      <c r="O317" s="50" t="s">
        <v>1283</v>
      </c>
      <c r="P317" s="57" t="s">
        <v>1286</v>
      </c>
      <c r="Q317" s="57" t="s">
        <v>1286</v>
      </c>
      <c r="R317" s="51" t="s">
        <v>1288</v>
      </c>
      <c r="S317" s="51" t="s">
        <v>1288</v>
      </c>
      <c r="T317" s="51" t="s">
        <v>1295</v>
      </c>
      <c r="U317" s="51" t="s">
        <v>1295</v>
      </c>
      <c r="V317" s="51" t="s">
        <v>1309</v>
      </c>
    </row>
    <row r="318" spans="2:22" s="44" customFormat="1" ht="160.5" customHeight="1" x14ac:dyDescent="0.25">
      <c r="B318" s="38">
        <f t="shared" si="12"/>
        <v>59</v>
      </c>
      <c r="C318" s="38" t="s">
        <v>1262</v>
      </c>
      <c r="D318" s="40" t="s">
        <v>1263</v>
      </c>
      <c r="E318" s="38" t="s">
        <v>529</v>
      </c>
      <c r="F318" s="38" t="s">
        <v>201</v>
      </c>
      <c r="G318" s="38" t="s">
        <v>933</v>
      </c>
      <c r="H318" s="38" t="s">
        <v>1073</v>
      </c>
      <c r="I318" s="40" t="s">
        <v>958</v>
      </c>
      <c r="J318" s="65">
        <v>9149467</v>
      </c>
      <c r="K318" s="65">
        <v>7777047</v>
      </c>
      <c r="L318" s="66" t="s">
        <v>150</v>
      </c>
      <c r="M318" s="67" t="s">
        <v>1233</v>
      </c>
      <c r="N318" s="38" t="s">
        <v>928</v>
      </c>
      <c r="O318" s="50" t="s">
        <v>1283</v>
      </c>
      <c r="P318" s="57" t="s">
        <v>1286</v>
      </c>
      <c r="Q318" s="57" t="s">
        <v>1286</v>
      </c>
      <c r="R318" s="51" t="s">
        <v>1288</v>
      </c>
      <c r="S318" s="51" t="s">
        <v>1288</v>
      </c>
      <c r="T318" s="51" t="s">
        <v>1288</v>
      </c>
      <c r="U318" s="51" t="s">
        <v>1296</v>
      </c>
      <c r="V318" s="51" t="s">
        <v>1309</v>
      </c>
    </row>
    <row r="319" spans="2:22" s="44" customFormat="1" ht="160.5" customHeight="1" x14ac:dyDescent="0.25">
      <c r="B319" s="38">
        <f t="shared" si="12"/>
        <v>60</v>
      </c>
      <c r="C319" s="38" t="s">
        <v>1262</v>
      </c>
      <c r="D319" s="40" t="s">
        <v>1263</v>
      </c>
      <c r="E319" s="38" t="s">
        <v>14</v>
      </c>
      <c r="F319" s="38" t="s">
        <v>202</v>
      </c>
      <c r="G319" s="38" t="s">
        <v>203</v>
      </c>
      <c r="H319" s="38" t="s">
        <v>1073</v>
      </c>
      <c r="I319" s="40" t="s">
        <v>958</v>
      </c>
      <c r="J319" s="65">
        <v>70000000</v>
      </c>
      <c r="K319" s="65">
        <v>59500000</v>
      </c>
      <c r="L319" s="66" t="s">
        <v>150</v>
      </c>
      <c r="M319" s="67" t="s">
        <v>204</v>
      </c>
      <c r="N319" s="38" t="s">
        <v>964</v>
      </c>
      <c r="O319" s="50" t="s">
        <v>1283</v>
      </c>
      <c r="P319" s="57" t="s">
        <v>1286</v>
      </c>
      <c r="Q319" s="57" t="s">
        <v>1286</v>
      </c>
      <c r="R319" s="51" t="s">
        <v>1288</v>
      </c>
      <c r="S319" s="51" t="s">
        <v>1288</v>
      </c>
      <c r="T319" s="51" t="s">
        <v>1288</v>
      </c>
      <c r="U319" s="51" t="s">
        <v>1296</v>
      </c>
      <c r="V319" s="51" t="s">
        <v>1309</v>
      </c>
    </row>
    <row r="320" spans="2:22" s="44" customFormat="1" ht="160.5" customHeight="1" x14ac:dyDescent="0.25">
      <c r="B320" s="38">
        <f t="shared" si="12"/>
        <v>61</v>
      </c>
      <c r="C320" s="38" t="s">
        <v>1262</v>
      </c>
      <c r="D320" s="40" t="s">
        <v>1263</v>
      </c>
      <c r="E320" s="38" t="s">
        <v>14</v>
      </c>
      <c r="F320" s="38" t="s">
        <v>205</v>
      </c>
      <c r="G320" s="38" t="s">
        <v>206</v>
      </c>
      <c r="H320" s="38" t="s">
        <v>1073</v>
      </c>
      <c r="I320" s="40" t="s">
        <v>958</v>
      </c>
      <c r="J320" s="65">
        <v>36800000</v>
      </c>
      <c r="K320" s="65">
        <v>31280000</v>
      </c>
      <c r="L320" s="66" t="s">
        <v>150</v>
      </c>
      <c r="M320" s="67" t="s">
        <v>204</v>
      </c>
      <c r="N320" s="38" t="s">
        <v>964</v>
      </c>
      <c r="O320" s="50" t="s">
        <v>1283</v>
      </c>
      <c r="P320" s="57" t="s">
        <v>1286</v>
      </c>
      <c r="Q320" s="57" t="s">
        <v>1286</v>
      </c>
      <c r="R320" s="51" t="s">
        <v>1288</v>
      </c>
      <c r="S320" s="51" t="s">
        <v>1288</v>
      </c>
      <c r="T320" s="51" t="s">
        <v>1288</v>
      </c>
      <c r="U320" s="51" t="s">
        <v>1296</v>
      </c>
      <c r="V320" s="51" t="s">
        <v>1309</v>
      </c>
    </row>
    <row r="321" spans="2:22" s="44" customFormat="1" ht="160.5" customHeight="1" x14ac:dyDescent="0.25">
      <c r="B321" s="38">
        <f t="shared" si="12"/>
        <v>62</v>
      </c>
      <c r="C321" s="38" t="s">
        <v>1262</v>
      </c>
      <c r="D321" s="40" t="s">
        <v>1263</v>
      </c>
      <c r="E321" s="38" t="s">
        <v>9</v>
      </c>
      <c r="F321" s="38" t="s">
        <v>965</v>
      </c>
      <c r="G321" s="38" t="s">
        <v>966</v>
      </c>
      <c r="H321" s="38" t="s">
        <v>1073</v>
      </c>
      <c r="I321" s="40" t="s">
        <v>967</v>
      </c>
      <c r="J321" s="65">
        <v>88183385.150000006</v>
      </c>
      <c r="K321" s="65">
        <v>74955877.379999995</v>
      </c>
      <c r="L321" s="66" t="s">
        <v>150</v>
      </c>
      <c r="M321" s="67" t="s">
        <v>151</v>
      </c>
      <c r="N321" s="38" t="s">
        <v>207</v>
      </c>
      <c r="O321" s="50" t="s">
        <v>1281</v>
      </c>
      <c r="P321" s="51" t="s">
        <v>1282</v>
      </c>
      <c r="Q321" s="51" t="s">
        <v>1282</v>
      </c>
      <c r="R321" s="51" t="s">
        <v>1285</v>
      </c>
      <c r="S321" s="51" t="s">
        <v>1285</v>
      </c>
      <c r="T321" s="51" t="s">
        <v>1285</v>
      </c>
      <c r="U321" s="51" t="s">
        <v>1285</v>
      </c>
      <c r="V321" s="51" t="s">
        <v>1297</v>
      </c>
    </row>
    <row r="322" spans="2:22" s="44" customFormat="1" ht="160.5" customHeight="1" x14ac:dyDescent="0.25">
      <c r="B322" s="38">
        <f t="shared" si="12"/>
        <v>63</v>
      </c>
      <c r="C322" s="38" t="s">
        <v>1262</v>
      </c>
      <c r="D322" s="40" t="s">
        <v>1263</v>
      </c>
      <c r="E322" s="38" t="s">
        <v>9</v>
      </c>
      <c r="F322" s="38" t="s">
        <v>968</v>
      </c>
      <c r="G322" s="38" t="s">
        <v>966</v>
      </c>
      <c r="H322" s="38" t="s">
        <v>1073</v>
      </c>
      <c r="I322" s="40" t="s">
        <v>967</v>
      </c>
      <c r="J322" s="65">
        <v>15561773.85</v>
      </c>
      <c r="K322" s="65">
        <v>13227507.77</v>
      </c>
      <c r="L322" s="66" t="s">
        <v>150</v>
      </c>
      <c r="M322" s="67" t="s">
        <v>151</v>
      </c>
      <c r="N322" s="38" t="s">
        <v>207</v>
      </c>
      <c r="O322" s="50" t="s">
        <v>1281</v>
      </c>
      <c r="P322" s="51" t="s">
        <v>1282</v>
      </c>
      <c r="Q322" s="51" t="s">
        <v>1282</v>
      </c>
      <c r="R322" s="51" t="s">
        <v>1285</v>
      </c>
      <c r="S322" s="51" t="s">
        <v>1285</v>
      </c>
      <c r="T322" s="51" t="s">
        <v>1285</v>
      </c>
      <c r="U322" s="51" t="s">
        <v>1285</v>
      </c>
      <c r="V322" s="51" t="s">
        <v>1297</v>
      </c>
    </row>
    <row r="323" spans="2:22" s="44" customFormat="1" ht="160.5" customHeight="1" x14ac:dyDescent="0.25">
      <c r="B323" s="38">
        <f t="shared" si="12"/>
        <v>64</v>
      </c>
      <c r="C323" s="38" t="s">
        <v>1262</v>
      </c>
      <c r="D323" s="40" t="s">
        <v>1263</v>
      </c>
      <c r="E323" s="38" t="s">
        <v>9</v>
      </c>
      <c r="F323" s="38" t="s">
        <v>969</v>
      </c>
      <c r="G323" s="38" t="s">
        <v>970</v>
      </c>
      <c r="H323" s="38" t="s">
        <v>1073</v>
      </c>
      <c r="I323" s="40" t="s">
        <v>967</v>
      </c>
      <c r="J323" s="65">
        <v>28800000</v>
      </c>
      <c r="K323" s="65">
        <v>24480000</v>
      </c>
      <c r="L323" s="66" t="s">
        <v>150</v>
      </c>
      <c r="M323" s="67" t="s">
        <v>923</v>
      </c>
      <c r="N323" s="38" t="s">
        <v>924</v>
      </c>
      <c r="O323" s="50" t="s">
        <v>1281</v>
      </c>
      <c r="P323" s="50" t="s">
        <v>1291</v>
      </c>
      <c r="Q323" s="51" t="s">
        <v>1281</v>
      </c>
      <c r="R323" s="51" t="s">
        <v>1283</v>
      </c>
      <c r="S323" s="51" t="s">
        <v>1283</v>
      </c>
      <c r="T323" s="51" t="s">
        <v>1285</v>
      </c>
      <c r="U323" s="51" t="s">
        <v>1285</v>
      </c>
      <c r="V323" s="51" t="s">
        <v>1297</v>
      </c>
    </row>
    <row r="324" spans="2:22" s="44" customFormat="1" ht="160.5" customHeight="1" x14ac:dyDescent="0.25">
      <c r="B324" s="38">
        <f t="shared" si="12"/>
        <v>65</v>
      </c>
      <c r="C324" s="38" t="s">
        <v>1262</v>
      </c>
      <c r="D324" s="40" t="s">
        <v>1263</v>
      </c>
      <c r="E324" s="38" t="s">
        <v>9</v>
      </c>
      <c r="F324" s="38" t="s">
        <v>971</v>
      </c>
      <c r="G324" s="38" t="s">
        <v>970</v>
      </c>
      <c r="H324" s="38" t="s">
        <v>1073</v>
      </c>
      <c r="I324" s="40" t="s">
        <v>967</v>
      </c>
      <c r="J324" s="65">
        <v>7200000</v>
      </c>
      <c r="K324" s="65">
        <v>6120000</v>
      </c>
      <c r="L324" s="66" t="s">
        <v>150</v>
      </c>
      <c r="M324" s="67" t="s">
        <v>923</v>
      </c>
      <c r="N324" s="38" t="s">
        <v>924</v>
      </c>
      <c r="O324" s="50" t="s">
        <v>1281</v>
      </c>
      <c r="P324" s="50" t="s">
        <v>1291</v>
      </c>
      <c r="Q324" s="51" t="s">
        <v>1281</v>
      </c>
      <c r="R324" s="51" t="s">
        <v>1283</v>
      </c>
      <c r="S324" s="51" t="s">
        <v>1283</v>
      </c>
      <c r="T324" s="51" t="s">
        <v>1285</v>
      </c>
      <c r="U324" s="51" t="s">
        <v>1285</v>
      </c>
      <c r="V324" s="51" t="s">
        <v>1297</v>
      </c>
    </row>
    <row r="325" spans="2:22" s="44" customFormat="1" ht="160.5" customHeight="1" x14ac:dyDescent="0.25">
      <c r="B325" s="38">
        <f t="shared" si="12"/>
        <v>66</v>
      </c>
      <c r="C325" s="38" t="s">
        <v>1262</v>
      </c>
      <c r="D325" s="40" t="s">
        <v>1263</v>
      </c>
      <c r="E325" s="38" t="s">
        <v>9</v>
      </c>
      <c r="F325" s="38" t="s">
        <v>208</v>
      </c>
      <c r="G325" s="38" t="s">
        <v>972</v>
      </c>
      <c r="H325" s="38" t="s">
        <v>1073</v>
      </c>
      <c r="I325" s="40" t="s">
        <v>967</v>
      </c>
      <c r="J325" s="65">
        <v>10500000</v>
      </c>
      <c r="K325" s="65">
        <v>8925000</v>
      </c>
      <c r="L325" s="66" t="s">
        <v>150</v>
      </c>
      <c r="M325" s="67" t="s">
        <v>1232</v>
      </c>
      <c r="N325" s="38" t="s">
        <v>928</v>
      </c>
      <c r="O325" s="50" t="s">
        <v>1282</v>
      </c>
      <c r="P325" s="50" t="s">
        <v>1283</v>
      </c>
      <c r="Q325" s="51" t="s">
        <v>1283</v>
      </c>
      <c r="R325" s="51" t="s">
        <v>1285</v>
      </c>
      <c r="S325" s="51" t="s">
        <v>1286</v>
      </c>
      <c r="T325" s="51" t="s">
        <v>1286</v>
      </c>
      <c r="U325" s="51" t="s">
        <v>1286</v>
      </c>
      <c r="V325" s="51" t="s">
        <v>1293</v>
      </c>
    </row>
    <row r="326" spans="2:22" s="44" customFormat="1" ht="160.5" customHeight="1" x14ac:dyDescent="0.25">
      <c r="B326" s="38">
        <f t="shared" ref="B326:B346" si="13">B325+1</f>
        <v>67</v>
      </c>
      <c r="C326" s="38" t="s">
        <v>1262</v>
      </c>
      <c r="D326" s="40" t="s">
        <v>1263</v>
      </c>
      <c r="E326" s="38" t="s">
        <v>9</v>
      </c>
      <c r="F326" s="38" t="s">
        <v>209</v>
      </c>
      <c r="G326" s="38" t="s">
        <v>210</v>
      </c>
      <c r="H326" s="38" t="s">
        <v>1073</v>
      </c>
      <c r="I326" s="40" t="s">
        <v>967</v>
      </c>
      <c r="J326" s="65">
        <v>20000000</v>
      </c>
      <c r="K326" s="65">
        <v>17000000</v>
      </c>
      <c r="L326" s="66" t="s">
        <v>150</v>
      </c>
      <c r="M326" s="67" t="s">
        <v>155</v>
      </c>
      <c r="N326" s="38" t="s">
        <v>928</v>
      </c>
      <c r="O326" s="50" t="s">
        <v>1282</v>
      </c>
      <c r="P326" s="50" t="s">
        <v>1283</v>
      </c>
      <c r="Q326" s="57" t="s">
        <v>1285</v>
      </c>
      <c r="R326" s="51" t="s">
        <v>1286</v>
      </c>
      <c r="S326" s="51" t="s">
        <v>1286</v>
      </c>
      <c r="T326" s="51" t="s">
        <v>1286</v>
      </c>
      <c r="U326" s="51" t="s">
        <v>1287</v>
      </c>
      <c r="V326" s="51" t="s">
        <v>1297</v>
      </c>
    </row>
    <row r="327" spans="2:22" s="44" customFormat="1" ht="160.5" customHeight="1" x14ac:dyDescent="0.25">
      <c r="B327" s="38">
        <f t="shared" si="13"/>
        <v>68</v>
      </c>
      <c r="C327" s="38" t="s">
        <v>1262</v>
      </c>
      <c r="D327" s="40" t="s">
        <v>1263</v>
      </c>
      <c r="E327" s="38" t="s">
        <v>279</v>
      </c>
      <c r="F327" s="38" t="s">
        <v>211</v>
      </c>
      <c r="G327" s="38" t="s">
        <v>157</v>
      </c>
      <c r="H327" s="38" t="s">
        <v>1073</v>
      </c>
      <c r="I327" s="40" t="s">
        <v>967</v>
      </c>
      <c r="J327" s="65">
        <v>11721500</v>
      </c>
      <c r="K327" s="65">
        <v>9963275</v>
      </c>
      <c r="L327" s="66" t="s">
        <v>150</v>
      </c>
      <c r="M327" s="67" t="s">
        <v>158</v>
      </c>
      <c r="N327" s="38" t="s">
        <v>928</v>
      </c>
      <c r="O327" s="50" t="s">
        <v>1283</v>
      </c>
      <c r="P327" s="50" t="s">
        <v>1285</v>
      </c>
      <c r="Q327" s="57" t="s">
        <v>1285</v>
      </c>
      <c r="R327" s="51" t="s">
        <v>1286</v>
      </c>
      <c r="S327" s="51" t="s">
        <v>1286</v>
      </c>
      <c r="T327" s="51" t="s">
        <v>1287</v>
      </c>
      <c r="U327" s="50" t="s">
        <v>1287</v>
      </c>
      <c r="V327" s="50" t="s">
        <v>1306</v>
      </c>
    </row>
    <row r="328" spans="2:22" s="44" customFormat="1" ht="160.5" customHeight="1" x14ac:dyDescent="0.25">
      <c r="B328" s="38">
        <f t="shared" si="13"/>
        <v>69</v>
      </c>
      <c r="C328" s="38" t="s">
        <v>1262</v>
      </c>
      <c r="D328" s="40" t="s">
        <v>1263</v>
      </c>
      <c r="E328" s="38" t="s">
        <v>279</v>
      </c>
      <c r="F328" s="38" t="s">
        <v>212</v>
      </c>
      <c r="G328" s="38" t="s">
        <v>160</v>
      </c>
      <c r="H328" s="38" t="s">
        <v>1073</v>
      </c>
      <c r="I328" s="40" t="s">
        <v>967</v>
      </c>
      <c r="J328" s="65">
        <v>20000000</v>
      </c>
      <c r="K328" s="65">
        <v>17000000</v>
      </c>
      <c r="L328" s="66" t="s">
        <v>150</v>
      </c>
      <c r="M328" s="67" t="s">
        <v>929</v>
      </c>
      <c r="N328" s="38" t="s">
        <v>928</v>
      </c>
      <c r="O328" s="50" t="s">
        <v>1282</v>
      </c>
      <c r="P328" s="50" t="s">
        <v>1282</v>
      </c>
      <c r="Q328" s="51" t="s">
        <v>1283</v>
      </c>
      <c r="R328" s="51" t="s">
        <v>1285</v>
      </c>
      <c r="S328" s="51" t="s">
        <v>1285</v>
      </c>
      <c r="T328" s="51" t="s">
        <v>1286</v>
      </c>
      <c r="U328" s="50" t="s">
        <v>1286</v>
      </c>
      <c r="V328" s="51" t="s">
        <v>1297</v>
      </c>
    </row>
    <row r="329" spans="2:22" s="44" customFormat="1" ht="160.5" customHeight="1" x14ac:dyDescent="0.25">
      <c r="B329" s="38">
        <f t="shared" si="13"/>
        <v>70</v>
      </c>
      <c r="C329" s="38" t="s">
        <v>1262</v>
      </c>
      <c r="D329" s="40" t="s">
        <v>1263</v>
      </c>
      <c r="E329" s="38" t="s">
        <v>14</v>
      </c>
      <c r="F329" s="38" t="s">
        <v>213</v>
      </c>
      <c r="G329" s="38" t="s">
        <v>162</v>
      </c>
      <c r="H329" s="38" t="s">
        <v>1073</v>
      </c>
      <c r="I329" s="40" t="s">
        <v>967</v>
      </c>
      <c r="J329" s="65">
        <v>23105000</v>
      </c>
      <c r="K329" s="65">
        <v>19639249</v>
      </c>
      <c r="L329" s="66" t="s">
        <v>150</v>
      </c>
      <c r="M329" s="67" t="s">
        <v>930</v>
      </c>
      <c r="N329" s="38" t="s">
        <v>924</v>
      </c>
      <c r="O329" s="50" t="s">
        <v>1283</v>
      </c>
      <c r="P329" s="57" t="s">
        <v>1294</v>
      </c>
      <c r="Q329" s="51" t="s">
        <v>1281</v>
      </c>
      <c r="R329" s="57" t="s">
        <v>1282</v>
      </c>
      <c r="S329" s="51" t="s">
        <v>1283</v>
      </c>
      <c r="T329" s="51" t="s">
        <v>1285</v>
      </c>
      <c r="U329" s="51" t="s">
        <v>1285</v>
      </c>
      <c r="V329" s="51" t="s">
        <v>1309</v>
      </c>
    </row>
    <row r="330" spans="2:22" s="44" customFormat="1" ht="160.5" customHeight="1" x14ac:dyDescent="0.25">
      <c r="B330" s="38">
        <f t="shared" si="13"/>
        <v>71</v>
      </c>
      <c r="C330" s="38" t="s">
        <v>1262</v>
      </c>
      <c r="D330" s="40" t="s">
        <v>1263</v>
      </c>
      <c r="E330" s="38" t="s">
        <v>14</v>
      </c>
      <c r="F330" s="38" t="s">
        <v>214</v>
      </c>
      <c r="G330" s="38" t="s">
        <v>164</v>
      </c>
      <c r="H330" s="38" t="s">
        <v>1073</v>
      </c>
      <c r="I330" s="40" t="s">
        <v>967</v>
      </c>
      <c r="J330" s="65">
        <v>33680000</v>
      </c>
      <c r="K330" s="65">
        <v>28628000</v>
      </c>
      <c r="L330" s="66" t="s">
        <v>150</v>
      </c>
      <c r="M330" s="67" t="s">
        <v>931</v>
      </c>
      <c r="N330" s="38" t="s">
        <v>928</v>
      </c>
      <c r="O330" s="50" t="s">
        <v>1282</v>
      </c>
      <c r="P330" s="50" t="s">
        <v>1283</v>
      </c>
      <c r="Q330" s="57" t="s">
        <v>1285</v>
      </c>
      <c r="R330" s="51" t="s">
        <v>1286</v>
      </c>
      <c r="S330" s="51" t="s">
        <v>1286</v>
      </c>
      <c r="T330" s="51" t="s">
        <v>1286</v>
      </c>
      <c r="U330" s="51" t="s">
        <v>1287</v>
      </c>
      <c r="V330" s="51" t="s">
        <v>1309</v>
      </c>
    </row>
    <row r="331" spans="2:22" s="44" customFormat="1" ht="160.5" customHeight="1" x14ac:dyDescent="0.25">
      <c r="B331" s="38">
        <f t="shared" si="13"/>
        <v>72</v>
      </c>
      <c r="C331" s="38" t="s">
        <v>1262</v>
      </c>
      <c r="D331" s="40" t="s">
        <v>1263</v>
      </c>
      <c r="E331" s="38" t="s">
        <v>18</v>
      </c>
      <c r="F331" s="38" t="s">
        <v>215</v>
      </c>
      <c r="G331" s="38" t="s">
        <v>932</v>
      </c>
      <c r="H331" s="38" t="s">
        <v>1073</v>
      </c>
      <c r="I331" s="40" t="s">
        <v>967</v>
      </c>
      <c r="J331" s="65">
        <v>10281000</v>
      </c>
      <c r="K331" s="65">
        <v>8738850</v>
      </c>
      <c r="L331" s="66" t="s">
        <v>150</v>
      </c>
      <c r="M331" s="67" t="s">
        <v>931</v>
      </c>
      <c r="N331" s="38" t="s">
        <v>928</v>
      </c>
      <c r="O331" s="50" t="s">
        <v>1283</v>
      </c>
      <c r="P331" s="57" t="s">
        <v>1286</v>
      </c>
      <c r="Q331" s="57" t="s">
        <v>1286</v>
      </c>
      <c r="R331" s="51" t="s">
        <v>1288</v>
      </c>
      <c r="S331" s="51" t="s">
        <v>1288</v>
      </c>
      <c r="T331" s="51" t="s">
        <v>1295</v>
      </c>
      <c r="U331" s="51" t="s">
        <v>1295</v>
      </c>
      <c r="V331" s="51" t="s">
        <v>1309</v>
      </c>
    </row>
    <row r="332" spans="2:22" s="44" customFormat="1" ht="160.5" customHeight="1" x14ac:dyDescent="0.25">
      <c r="B332" s="38">
        <f t="shared" si="13"/>
        <v>73</v>
      </c>
      <c r="C332" s="38" t="s">
        <v>1262</v>
      </c>
      <c r="D332" s="40" t="s">
        <v>1263</v>
      </c>
      <c r="E332" s="38" t="s">
        <v>529</v>
      </c>
      <c r="F332" s="38" t="s">
        <v>216</v>
      </c>
      <c r="G332" s="38" t="s">
        <v>933</v>
      </c>
      <c r="H332" s="38" t="s">
        <v>1073</v>
      </c>
      <c r="I332" s="40" t="s">
        <v>967</v>
      </c>
      <c r="J332" s="65">
        <v>8000000</v>
      </c>
      <c r="K332" s="65">
        <v>6800000</v>
      </c>
      <c r="L332" s="66" t="s">
        <v>150</v>
      </c>
      <c r="M332" s="67" t="s">
        <v>934</v>
      </c>
      <c r="N332" s="38" t="s">
        <v>928</v>
      </c>
      <c r="O332" s="50" t="s">
        <v>1283</v>
      </c>
      <c r="P332" s="57" t="s">
        <v>1286</v>
      </c>
      <c r="Q332" s="57" t="s">
        <v>1286</v>
      </c>
      <c r="R332" s="51" t="s">
        <v>1288</v>
      </c>
      <c r="S332" s="51" t="s">
        <v>1288</v>
      </c>
      <c r="T332" s="51" t="s">
        <v>1288</v>
      </c>
      <c r="U332" s="51" t="s">
        <v>1296</v>
      </c>
      <c r="V332" s="51" t="s">
        <v>1309</v>
      </c>
    </row>
    <row r="333" spans="2:22" s="44" customFormat="1" ht="160.5" customHeight="1" x14ac:dyDescent="0.25">
      <c r="B333" s="38">
        <f t="shared" si="13"/>
        <v>74</v>
      </c>
      <c r="C333" s="38" t="s">
        <v>1262</v>
      </c>
      <c r="D333" s="40" t="s">
        <v>1263</v>
      </c>
      <c r="E333" s="38" t="s">
        <v>9</v>
      </c>
      <c r="F333" s="38" t="s">
        <v>973</v>
      </c>
      <c r="G333" s="38" t="s">
        <v>974</v>
      </c>
      <c r="H333" s="38" t="s">
        <v>1073</v>
      </c>
      <c r="I333" s="40" t="s">
        <v>975</v>
      </c>
      <c r="J333" s="65">
        <v>68176715</v>
      </c>
      <c r="K333" s="65">
        <v>57950207.75</v>
      </c>
      <c r="L333" s="66" t="s">
        <v>150</v>
      </c>
      <c r="M333" s="67" t="s">
        <v>151</v>
      </c>
      <c r="N333" s="38" t="s">
        <v>207</v>
      </c>
      <c r="O333" s="50" t="s">
        <v>1281</v>
      </c>
      <c r="P333" s="51" t="s">
        <v>1282</v>
      </c>
      <c r="Q333" s="51" t="s">
        <v>1282</v>
      </c>
      <c r="R333" s="51" t="s">
        <v>1285</v>
      </c>
      <c r="S333" s="51" t="s">
        <v>1285</v>
      </c>
      <c r="T333" s="51" t="s">
        <v>1285</v>
      </c>
      <c r="U333" s="51" t="s">
        <v>1285</v>
      </c>
      <c r="V333" s="51" t="s">
        <v>1297</v>
      </c>
    </row>
    <row r="334" spans="2:22" s="44" customFormat="1" ht="160.5" customHeight="1" x14ac:dyDescent="0.25">
      <c r="B334" s="38">
        <f t="shared" si="13"/>
        <v>75</v>
      </c>
      <c r="C334" s="38" t="s">
        <v>1262</v>
      </c>
      <c r="D334" s="40" t="s">
        <v>1263</v>
      </c>
      <c r="E334" s="38" t="s">
        <v>9</v>
      </c>
      <c r="F334" s="38" t="s">
        <v>976</v>
      </c>
      <c r="G334" s="38" t="s">
        <v>974</v>
      </c>
      <c r="H334" s="38" t="s">
        <v>1073</v>
      </c>
      <c r="I334" s="40" t="s">
        <v>975</v>
      </c>
      <c r="J334" s="65">
        <v>12031185</v>
      </c>
      <c r="K334" s="65">
        <v>10226507.25</v>
      </c>
      <c r="L334" s="66" t="s">
        <v>150</v>
      </c>
      <c r="M334" s="67" t="s">
        <v>151</v>
      </c>
      <c r="N334" s="38" t="s">
        <v>207</v>
      </c>
      <c r="O334" s="50" t="s">
        <v>1281</v>
      </c>
      <c r="P334" s="51" t="s">
        <v>1282</v>
      </c>
      <c r="Q334" s="51" t="s">
        <v>1282</v>
      </c>
      <c r="R334" s="51" t="s">
        <v>1285</v>
      </c>
      <c r="S334" s="51" t="s">
        <v>1285</v>
      </c>
      <c r="T334" s="51" t="s">
        <v>1285</v>
      </c>
      <c r="U334" s="51" t="s">
        <v>1285</v>
      </c>
      <c r="V334" s="51" t="s">
        <v>1297</v>
      </c>
    </row>
    <row r="335" spans="2:22" s="44" customFormat="1" ht="160.5" customHeight="1" x14ac:dyDescent="0.25">
      <c r="B335" s="38">
        <f t="shared" si="13"/>
        <v>76</v>
      </c>
      <c r="C335" s="38" t="s">
        <v>1262</v>
      </c>
      <c r="D335" s="40" t="s">
        <v>1263</v>
      </c>
      <c r="E335" s="38" t="s">
        <v>9</v>
      </c>
      <c r="F335" s="38" t="s">
        <v>977</v>
      </c>
      <c r="G335" s="38" t="s">
        <v>978</v>
      </c>
      <c r="H335" s="38" t="s">
        <v>1073</v>
      </c>
      <c r="I335" s="40" t="s">
        <v>975</v>
      </c>
      <c r="J335" s="65">
        <v>25520000</v>
      </c>
      <c r="K335" s="65">
        <v>21692000</v>
      </c>
      <c r="L335" s="66" t="s">
        <v>150</v>
      </c>
      <c r="M335" s="67" t="s">
        <v>923</v>
      </c>
      <c r="N335" s="38" t="s">
        <v>924</v>
      </c>
      <c r="O335" s="50" t="s">
        <v>1281</v>
      </c>
      <c r="P335" s="50" t="s">
        <v>1291</v>
      </c>
      <c r="Q335" s="51" t="s">
        <v>1281</v>
      </c>
      <c r="R335" s="51" t="s">
        <v>1283</v>
      </c>
      <c r="S335" s="51" t="s">
        <v>1283</v>
      </c>
      <c r="T335" s="51" t="s">
        <v>1285</v>
      </c>
      <c r="U335" s="51" t="s">
        <v>1285</v>
      </c>
      <c r="V335" s="51" t="s">
        <v>1297</v>
      </c>
    </row>
    <row r="336" spans="2:22" s="44" customFormat="1" ht="160.5" customHeight="1" x14ac:dyDescent="0.25">
      <c r="B336" s="38">
        <f t="shared" si="13"/>
        <v>77</v>
      </c>
      <c r="C336" s="38" t="s">
        <v>1262</v>
      </c>
      <c r="D336" s="40" t="s">
        <v>1263</v>
      </c>
      <c r="E336" s="38" t="s">
        <v>9</v>
      </c>
      <c r="F336" s="38" t="s">
        <v>979</v>
      </c>
      <c r="G336" s="38" t="s">
        <v>978</v>
      </c>
      <c r="H336" s="38" t="s">
        <v>1073</v>
      </c>
      <c r="I336" s="40" t="s">
        <v>975</v>
      </c>
      <c r="J336" s="65">
        <v>6380000</v>
      </c>
      <c r="K336" s="65">
        <v>5423000</v>
      </c>
      <c r="L336" s="66" t="s">
        <v>150</v>
      </c>
      <c r="M336" s="67" t="s">
        <v>923</v>
      </c>
      <c r="N336" s="38" t="s">
        <v>924</v>
      </c>
      <c r="O336" s="50" t="s">
        <v>1281</v>
      </c>
      <c r="P336" s="50" t="s">
        <v>1291</v>
      </c>
      <c r="Q336" s="51" t="s">
        <v>1281</v>
      </c>
      <c r="R336" s="51" t="s">
        <v>1283</v>
      </c>
      <c r="S336" s="51" t="s">
        <v>1283</v>
      </c>
      <c r="T336" s="51" t="s">
        <v>1285</v>
      </c>
      <c r="U336" s="51" t="s">
        <v>1285</v>
      </c>
      <c r="V336" s="51" t="s">
        <v>1297</v>
      </c>
    </row>
    <row r="337" spans="1:22" s="44" customFormat="1" ht="160.5" customHeight="1" x14ac:dyDescent="0.25">
      <c r="B337" s="38">
        <f t="shared" si="13"/>
        <v>78</v>
      </c>
      <c r="C337" s="38" t="s">
        <v>1262</v>
      </c>
      <c r="D337" s="40" t="s">
        <v>1263</v>
      </c>
      <c r="E337" s="38" t="s">
        <v>9</v>
      </c>
      <c r="F337" s="38" t="s">
        <v>217</v>
      </c>
      <c r="G337" s="38" t="s">
        <v>980</v>
      </c>
      <c r="H337" s="38" t="s">
        <v>1073</v>
      </c>
      <c r="I337" s="40" t="s">
        <v>975</v>
      </c>
      <c r="J337" s="65">
        <v>14000000</v>
      </c>
      <c r="K337" s="65">
        <v>11900000</v>
      </c>
      <c r="L337" s="66" t="s">
        <v>150</v>
      </c>
      <c r="M337" s="67" t="s">
        <v>927</v>
      </c>
      <c r="N337" s="38" t="s">
        <v>928</v>
      </c>
      <c r="O337" s="50" t="s">
        <v>1282</v>
      </c>
      <c r="P337" s="50" t="s">
        <v>1283</v>
      </c>
      <c r="Q337" s="51" t="s">
        <v>1283</v>
      </c>
      <c r="R337" s="51" t="s">
        <v>1285</v>
      </c>
      <c r="S337" s="51" t="s">
        <v>1286</v>
      </c>
      <c r="T337" s="51" t="s">
        <v>1286</v>
      </c>
      <c r="U337" s="51" t="s">
        <v>1286</v>
      </c>
      <c r="V337" s="51" t="s">
        <v>1293</v>
      </c>
    </row>
    <row r="338" spans="1:22" s="44" customFormat="1" ht="160.5" customHeight="1" x14ac:dyDescent="0.25">
      <c r="B338" s="38">
        <f t="shared" si="13"/>
        <v>79</v>
      </c>
      <c r="C338" s="38" t="s">
        <v>1262</v>
      </c>
      <c r="D338" s="40" t="s">
        <v>1263</v>
      </c>
      <c r="E338" s="38" t="s">
        <v>9</v>
      </c>
      <c r="F338" s="38" t="s">
        <v>218</v>
      </c>
      <c r="G338" s="38" t="s">
        <v>219</v>
      </c>
      <c r="H338" s="38" t="s">
        <v>1073</v>
      </c>
      <c r="I338" s="40" t="s">
        <v>975</v>
      </c>
      <c r="J338" s="65">
        <v>22309734</v>
      </c>
      <c r="K338" s="65">
        <v>18963274</v>
      </c>
      <c r="L338" s="66" t="s">
        <v>150</v>
      </c>
      <c r="M338" s="67" t="s">
        <v>155</v>
      </c>
      <c r="N338" s="38" t="s">
        <v>928</v>
      </c>
      <c r="O338" s="50" t="s">
        <v>1282</v>
      </c>
      <c r="P338" s="50" t="s">
        <v>1283</v>
      </c>
      <c r="Q338" s="57" t="s">
        <v>1285</v>
      </c>
      <c r="R338" s="51" t="s">
        <v>1286</v>
      </c>
      <c r="S338" s="51" t="s">
        <v>1286</v>
      </c>
      <c r="T338" s="51" t="s">
        <v>1286</v>
      </c>
      <c r="U338" s="51" t="s">
        <v>1287</v>
      </c>
      <c r="V338" s="51" t="s">
        <v>1297</v>
      </c>
    </row>
    <row r="339" spans="1:22" s="44" customFormat="1" ht="160.5" customHeight="1" x14ac:dyDescent="0.25">
      <c r="B339" s="38">
        <f t="shared" si="13"/>
        <v>80</v>
      </c>
      <c r="C339" s="38" t="s">
        <v>1262</v>
      </c>
      <c r="D339" s="40" t="s">
        <v>1263</v>
      </c>
      <c r="E339" s="38" t="s">
        <v>279</v>
      </c>
      <c r="F339" s="38" t="s">
        <v>220</v>
      </c>
      <c r="G339" s="38" t="s">
        <v>157</v>
      </c>
      <c r="H339" s="38" t="s">
        <v>1073</v>
      </c>
      <c r="I339" s="40" t="s">
        <v>975</v>
      </c>
      <c r="J339" s="65">
        <v>11721500</v>
      </c>
      <c r="K339" s="65">
        <v>9963275</v>
      </c>
      <c r="L339" s="66" t="s">
        <v>150</v>
      </c>
      <c r="M339" s="67" t="s">
        <v>158</v>
      </c>
      <c r="N339" s="38" t="s">
        <v>928</v>
      </c>
      <c r="O339" s="50" t="s">
        <v>1283</v>
      </c>
      <c r="P339" s="50" t="s">
        <v>1285</v>
      </c>
      <c r="Q339" s="57" t="s">
        <v>1285</v>
      </c>
      <c r="R339" s="51" t="s">
        <v>1286</v>
      </c>
      <c r="S339" s="51" t="s">
        <v>1286</v>
      </c>
      <c r="T339" s="51" t="s">
        <v>1287</v>
      </c>
      <c r="U339" s="50" t="s">
        <v>1287</v>
      </c>
      <c r="V339" s="50" t="s">
        <v>1306</v>
      </c>
    </row>
    <row r="340" spans="1:22" s="44" customFormat="1" ht="160.5" customHeight="1" x14ac:dyDescent="0.25">
      <c r="B340" s="38">
        <f t="shared" si="13"/>
        <v>81</v>
      </c>
      <c r="C340" s="38" t="s">
        <v>1262</v>
      </c>
      <c r="D340" s="40" t="s">
        <v>1263</v>
      </c>
      <c r="E340" s="38" t="s">
        <v>279</v>
      </c>
      <c r="F340" s="38" t="s">
        <v>221</v>
      </c>
      <c r="G340" s="38" t="s">
        <v>160</v>
      </c>
      <c r="H340" s="38" t="s">
        <v>1073</v>
      </c>
      <c r="I340" s="40" t="s">
        <v>975</v>
      </c>
      <c r="J340" s="65">
        <v>22645000</v>
      </c>
      <c r="K340" s="65">
        <v>19248250</v>
      </c>
      <c r="L340" s="66" t="s">
        <v>150</v>
      </c>
      <c r="M340" s="67" t="s">
        <v>929</v>
      </c>
      <c r="N340" s="38" t="s">
        <v>928</v>
      </c>
      <c r="O340" s="50" t="s">
        <v>1282</v>
      </c>
      <c r="P340" s="50" t="s">
        <v>1282</v>
      </c>
      <c r="Q340" s="51" t="s">
        <v>1283</v>
      </c>
      <c r="R340" s="51" t="s">
        <v>1285</v>
      </c>
      <c r="S340" s="51" t="s">
        <v>1285</v>
      </c>
      <c r="T340" s="51" t="s">
        <v>1286</v>
      </c>
      <c r="U340" s="50" t="s">
        <v>1286</v>
      </c>
      <c r="V340" s="51" t="s">
        <v>1297</v>
      </c>
    </row>
    <row r="341" spans="1:22" s="44" customFormat="1" ht="160.5" customHeight="1" x14ac:dyDescent="0.25">
      <c r="B341" s="38">
        <f t="shared" si="13"/>
        <v>82</v>
      </c>
      <c r="C341" s="38" t="s">
        <v>1262</v>
      </c>
      <c r="D341" s="40" t="s">
        <v>1263</v>
      </c>
      <c r="E341" s="38" t="s">
        <v>14</v>
      </c>
      <c r="F341" s="38" t="s">
        <v>222</v>
      </c>
      <c r="G341" s="38" t="s">
        <v>162</v>
      </c>
      <c r="H341" s="38" t="s">
        <v>1073</v>
      </c>
      <c r="I341" s="40" t="s">
        <v>975</v>
      </c>
      <c r="J341" s="65">
        <v>31300725</v>
      </c>
      <c r="K341" s="65">
        <v>26605616</v>
      </c>
      <c r="L341" s="66" t="s">
        <v>150</v>
      </c>
      <c r="M341" s="67" t="s">
        <v>930</v>
      </c>
      <c r="N341" s="38" t="s">
        <v>924</v>
      </c>
      <c r="O341" s="50" t="s">
        <v>1283</v>
      </c>
      <c r="P341" s="57" t="s">
        <v>1294</v>
      </c>
      <c r="Q341" s="51" t="s">
        <v>1281</v>
      </c>
      <c r="R341" s="57" t="s">
        <v>1282</v>
      </c>
      <c r="S341" s="51" t="s">
        <v>1283</v>
      </c>
      <c r="T341" s="51" t="s">
        <v>1285</v>
      </c>
      <c r="U341" s="51" t="s">
        <v>1285</v>
      </c>
      <c r="V341" s="51" t="s">
        <v>1309</v>
      </c>
    </row>
    <row r="342" spans="1:22" s="44" customFormat="1" ht="160.5" customHeight="1" x14ac:dyDescent="0.25">
      <c r="B342" s="38">
        <f t="shared" si="13"/>
        <v>83</v>
      </c>
      <c r="C342" s="38" t="s">
        <v>1262</v>
      </c>
      <c r="D342" s="40" t="s">
        <v>1263</v>
      </c>
      <c r="E342" s="38" t="s">
        <v>14</v>
      </c>
      <c r="F342" s="38" t="s">
        <v>223</v>
      </c>
      <c r="G342" s="38" t="s">
        <v>164</v>
      </c>
      <c r="H342" s="38" t="s">
        <v>1073</v>
      </c>
      <c r="I342" s="40" t="s">
        <v>975</v>
      </c>
      <c r="J342" s="65">
        <v>24440000</v>
      </c>
      <c r="K342" s="65">
        <v>20774000</v>
      </c>
      <c r="L342" s="66" t="s">
        <v>150</v>
      </c>
      <c r="M342" s="67" t="s">
        <v>931</v>
      </c>
      <c r="N342" s="38" t="s">
        <v>928</v>
      </c>
      <c r="O342" s="50" t="s">
        <v>1282</v>
      </c>
      <c r="P342" s="50" t="s">
        <v>1283</v>
      </c>
      <c r="Q342" s="57" t="s">
        <v>1285</v>
      </c>
      <c r="R342" s="51" t="s">
        <v>1286</v>
      </c>
      <c r="S342" s="51" t="s">
        <v>1286</v>
      </c>
      <c r="T342" s="51" t="s">
        <v>1286</v>
      </c>
      <c r="U342" s="51" t="s">
        <v>1287</v>
      </c>
      <c r="V342" s="51" t="s">
        <v>1309</v>
      </c>
    </row>
    <row r="343" spans="1:22" s="44" customFormat="1" ht="160.5" customHeight="1" x14ac:dyDescent="0.25">
      <c r="B343" s="38">
        <f t="shared" si="13"/>
        <v>84</v>
      </c>
      <c r="C343" s="38" t="s">
        <v>1262</v>
      </c>
      <c r="D343" s="40" t="s">
        <v>1263</v>
      </c>
      <c r="E343" s="38" t="s">
        <v>18</v>
      </c>
      <c r="F343" s="38" t="s">
        <v>224</v>
      </c>
      <c r="G343" s="38" t="s">
        <v>932</v>
      </c>
      <c r="H343" s="38" t="s">
        <v>1073</v>
      </c>
      <c r="I343" s="40" t="s">
        <v>975</v>
      </c>
      <c r="J343" s="65">
        <v>9595600</v>
      </c>
      <c r="K343" s="65">
        <v>8156260</v>
      </c>
      <c r="L343" s="66" t="s">
        <v>150</v>
      </c>
      <c r="M343" s="67" t="s">
        <v>931</v>
      </c>
      <c r="N343" s="38" t="s">
        <v>928</v>
      </c>
      <c r="O343" s="50" t="s">
        <v>1283</v>
      </c>
      <c r="P343" s="57" t="s">
        <v>1286</v>
      </c>
      <c r="Q343" s="57" t="s">
        <v>1286</v>
      </c>
      <c r="R343" s="51" t="s">
        <v>1288</v>
      </c>
      <c r="S343" s="51" t="s">
        <v>1288</v>
      </c>
      <c r="T343" s="51" t="s">
        <v>1295</v>
      </c>
      <c r="U343" s="51" t="s">
        <v>1295</v>
      </c>
      <c r="V343" s="51" t="s">
        <v>1309</v>
      </c>
    </row>
    <row r="344" spans="1:22" s="44" customFormat="1" ht="160.5" customHeight="1" x14ac:dyDescent="0.25">
      <c r="B344" s="38">
        <f t="shared" si="13"/>
        <v>85</v>
      </c>
      <c r="C344" s="38" t="s">
        <v>1262</v>
      </c>
      <c r="D344" s="40" t="s">
        <v>1263</v>
      </c>
      <c r="E344" s="38" t="s">
        <v>529</v>
      </c>
      <c r="F344" s="38" t="s">
        <v>225</v>
      </c>
      <c r="G344" s="38" t="s">
        <v>933</v>
      </c>
      <c r="H344" s="38" t="s">
        <v>1073</v>
      </c>
      <c r="I344" s="40" t="s">
        <v>975</v>
      </c>
      <c r="J344" s="65">
        <v>7912200</v>
      </c>
      <c r="K344" s="65">
        <v>6725370</v>
      </c>
      <c r="L344" s="66" t="s">
        <v>150</v>
      </c>
      <c r="M344" s="67" t="s">
        <v>934</v>
      </c>
      <c r="N344" s="38" t="s">
        <v>928</v>
      </c>
      <c r="O344" s="50" t="s">
        <v>1283</v>
      </c>
      <c r="P344" s="57" t="s">
        <v>1286</v>
      </c>
      <c r="Q344" s="57" t="s">
        <v>1286</v>
      </c>
      <c r="R344" s="51" t="s">
        <v>1288</v>
      </c>
      <c r="S344" s="51" t="s">
        <v>1288</v>
      </c>
      <c r="T344" s="51" t="s">
        <v>1288</v>
      </c>
      <c r="U344" s="51" t="s">
        <v>1296</v>
      </c>
      <c r="V344" s="51" t="s">
        <v>1309</v>
      </c>
    </row>
    <row r="345" spans="1:22" s="44" customFormat="1" ht="160.5" customHeight="1" x14ac:dyDescent="0.25">
      <c r="B345" s="38">
        <f t="shared" si="13"/>
        <v>86</v>
      </c>
      <c r="C345" s="38" t="s">
        <v>1262</v>
      </c>
      <c r="D345" s="40" t="s">
        <v>1263</v>
      </c>
      <c r="E345" s="38" t="s">
        <v>14</v>
      </c>
      <c r="F345" s="38" t="s">
        <v>226</v>
      </c>
      <c r="G345" s="38" t="s">
        <v>227</v>
      </c>
      <c r="H345" s="38" t="s">
        <v>1073</v>
      </c>
      <c r="I345" s="40" t="s">
        <v>975</v>
      </c>
      <c r="J345" s="65">
        <v>21000000</v>
      </c>
      <c r="K345" s="65">
        <v>17850000</v>
      </c>
      <c r="L345" s="66" t="s">
        <v>150</v>
      </c>
      <c r="M345" s="67" t="s">
        <v>204</v>
      </c>
      <c r="N345" s="38" t="s">
        <v>964</v>
      </c>
      <c r="O345" s="50" t="s">
        <v>1283</v>
      </c>
      <c r="P345" s="57" t="s">
        <v>1286</v>
      </c>
      <c r="Q345" s="57" t="s">
        <v>1286</v>
      </c>
      <c r="R345" s="51" t="s">
        <v>1288</v>
      </c>
      <c r="S345" s="51" t="s">
        <v>1288</v>
      </c>
      <c r="T345" s="51" t="s">
        <v>1288</v>
      </c>
      <c r="U345" s="51" t="s">
        <v>1296</v>
      </c>
      <c r="V345" s="51" t="s">
        <v>1309</v>
      </c>
    </row>
    <row r="346" spans="1:22" s="44" customFormat="1" ht="160.5" customHeight="1" x14ac:dyDescent="0.25">
      <c r="B346" s="38">
        <f t="shared" si="13"/>
        <v>87</v>
      </c>
      <c r="C346" s="38" t="s">
        <v>1262</v>
      </c>
      <c r="D346" s="40" t="s">
        <v>1263</v>
      </c>
      <c r="E346" s="38" t="s">
        <v>1357</v>
      </c>
      <c r="F346" s="38" t="s">
        <v>229</v>
      </c>
      <c r="G346" s="38" t="s">
        <v>230</v>
      </c>
      <c r="H346" s="38" t="s">
        <v>1073</v>
      </c>
      <c r="I346" s="40" t="s">
        <v>231</v>
      </c>
      <c r="J346" s="65">
        <v>114118160</v>
      </c>
      <c r="K346" s="65">
        <v>85588621</v>
      </c>
      <c r="L346" s="66" t="s">
        <v>150</v>
      </c>
      <c r="M346" s="67" t="s">
        <v>232</v>
      </c>
      <c r="N346" s="67" t="s">
        <v>924</v>
      </c>
      <c r="O346" s="50" t="s">
        <v>1282</v>
      </c>
      <c r="P346" s="57" t="s">
        <v>1294</v>
      </c>
      <c r="Q346" s="59" t="s">
        <v>1282</v>
      </c>
      <c r="R346" s="57" t="s">
        <v>1282</v>
      </c>
      <c r="S346" s="51" t="s">
        <v>1282</v>
      </c>
      <c r="T346" s="51" t="s">
        <v>1283</v>
      </c>
      <c r="U346" s="51" t="s">
        <v>1285</v>
      </c>
      <c r="V346" s="51" t="s">
        <v>1309</v>
      </c>
    </row>
    <row r="347" spans="1:22" s="30" customFormat="1" ht="69.75" x14ac:dyDescent="0.25">
      <c r="A347" s="24"/>
      <c r="B347" s="25">
        <v>87</v>
      </c>
      <c r="C347" s="25" t="s">
        <v>1381</v>
      </c>
      <c r="D347" s="25" t="s">
        <v>1382</v>
      </c>
      <c r="E347" s="25" t="s">
        <v>1350</v>
      </c>
      <c r="F347" s="25"/>
      <c r="G347" s="25"/>
      <c r="H347" s="26"/>
      <c r="I347" s="25"/>
      <c r="J347" s="27">
        <f>SUM(J260:J346)</f>
        <v>2530738057</v>
      </c>
      <c r="K347" s="27">
        <f>SUM(K260:K346)</f>
        <v>2139715529.8099999</v>
      </c>
      <c r="L347" s="25"/>
      <c r="M347" s="25"/>
      <c r="N347" s="25"/>
      <c r="O347" s="28"/>
      <c r="P347" s="29"/>
      <c r="Q347" s="29"/>
      <c r="R347" s="29"/>
      <c r="S347" s="29"/>
      <c r="T347" s="29"/>
      <c r="U347" s="28"/>
      <c r="V347" s="28"/>
    </row>
    <row r="348" spans="1:22" s="44" customFormat="1" ht="160.5" customHeight="1" x14ac:dyDescent="0.25">
      <c r="B348" s="38">
        <v>1</v>
      </c>
      <c r="C348" s="38" t="s">
        <v>1264</v>
      </c>
      <c r="D348" s="38" t="s">
        <v>1265</v>
      </c>
      <c r="E348" s="38" t="s">
        <v>1004</v>
      </c>
      <c r="F348" s="39" t="s">
        <v>1005</v>
      </c>
      <c r="G348" s="39" t="s">
        <v>1074</v>
      </c>
      <c r="H348" s="38" t="s">
        <v>1075</v>
      </c>
      <c r="I348" s="38" t="s">
        <v>1277</v>
      </c>
      <c r="J348" s="68">
        <v>30000000</v>
      </c>
      <c r="K348" s="68">
        <v>25500000</v>
      </c>
      <c r="L348" s="38" t="s">
        <v>80</v>
      </c>
      <c r="M348" s="39" t="s">
        <v>1006</v>
      </c>
      <c r="N348" s="39" t="s">
        <v>63</v>
      </c>
      <c r="O348" s="50" t="s">
        <v>1283</v>
      </c>
      <c r="P348" s="50" t="s">
        <v>1285</v>
      </c>
      <c r="Q348" s="57" t="s">
        <v>1285</v>
      </c>
      <c r="R348" s="51" t="s">
        <v>1286</v>
      </c>
      <c r="S348" s="51" t="s">
        <v>1286</v>
      </c>
      <c r="T348" s="51" t="s">
        <v>1287</v>
      </c>
      <c r="U348" s="51" t="s">
        <v>1287</v>
      </c>
      <c r="V348" s="51" t="s">
        <v>1298</v>
      </c>
    </row>
    <row r="349" spans="1:22" s="44" customFormat="1" ht="160.5" customHeight="1" x14ac:dyDescent="0.25">
      <c r="B349" s="38">
        <f>B348+1</f>
        <v>2</v>
      </c>
      <c r="C349" s="38" t="s">
        <v>1264</v>
      </c>
      <c r="D349" s="38" t="s">
        <v>1265</v>
      </c>
      <c r="E349" s="38" t="s">
        <v>1004</v>
      </c>
      <c r="F349" s="39" t="s">
        <v>1008</v>
      </c>
      <c r="G349" s="39" t="s">
        <v>1076</v>
      </c>
      <c r="H349" s="38" t="s">
        <v>1075</v>
      </c>
      <c r="I349" s="38" t="s">
        <v>233</v>
      </c>
      <c r="J349" s="68">
        <v>4800000</v>
      </c>
      <c r="K349" s="68">
        <v>4080000</v>
      </c>
      <c r="L349" s="38" t="s">
        <v>80</v>
      </c>
      <c r="M349" s="39" t="s">
        <v>1077</v>
      </c>
      <c r="N349" s="39" t="s">
        <v>1009</v>
      </c>
      <c r="O349" s="50" t="s">
        <v>1282</v>
      </c>
      <c r="P349" s="50" t="s">
        <v>1283</v>
      </c>
      <c r="Q349" s="51" t="s">
        <v>1283</v>
      </c>
      <c r="R349" s="51" t="s">
        <v>1285</v>
      </c>
      <c r="S349" s="51" t="s">
        <v>1285</v>
      </c>
      <c r="T349" s="51" t="s">
        <v>1286</v>
      </c>
      <c r="U349" s="51" t="s">
        <v>1286</v>
      </c>
      <c r="V349" s="51" t="s">
        <v>1290</v>
      </c>
    </row>
    <row r="350" spans="1:22" s="44" customFormat="1" ht="160.5" customHeight="1" x14ac:dyDescent="0.25">
      <c r="B350" s="38">
        <f t="shared" ref="B350:B413" si="14">B349+1</f>
        <v>3</v>
      </c>
      <c r="C350" s="38" t="s">
        <v>1264</v>
      </c>
      <c r="D350" s="38" t="s">
        <v>1265</v>
      </c>
      <c r="E350" s="38" t="s">
        <v>1004</v>
      </c>
      <c r="F350" s="39" t="s">
        <v>1143</v>
      </c>
      <c r="G350" s="39" t="s">
        <v>1172</v>
      </c>
      <c r="H350" s="38" t="s">
        <v>1188</v>
      </c>
      <c r="I350" s="38" t="s">
        <v>233</v>
      </c>
      <c r="J350" s="68">
        <v>10263637.958129434</v>
      </c>
      <c r="K350" s="68">
        <v>8724092.2644100189</v>
      </c>
      <c r="L350" s="38" t="s">
        <v>234</v>
      </c>
      <c r="M350" s="39" t="s">
        <v>1325</v>
      </c>
      <c r="N350" s="39" t="s">
        <v>63</v>
      </c>
      <c r="O350" s="50" t="s">
        <v>1283</v>
      </c>
      <c r="P350" s="50" t="s">
        <v>1285</v>
      </c>
      <c r="Q350" s="57" t="s">
        <v>1285</v>
      </c>
      <c r="R350" s="51" t="s">
        <v>1286</v>
      </c>
      <c r="S350" s="51" t="s">
        <v>1286</v>
      </c>
      <c r="T350" s="51" t="s">
        <v>1287</v>
      </c>
      <c r="U350" s="51" t="s">
        <v>1287</v>
      </c>
      <c r="V350" s="51" t="s">
        <v>1298</v>
      </c>
    </row>
    <row r="351" spans="1:22" s="44" customFormat="1" ht="160.5" customHeight="1" x14ac:dyDescent="0.25">
      <c r="B351" s="38">
        <f t="shared" si="14"/>
        <v>4</v>
      </c>
      <c r="C351" s="38" t="s">
        <v>1264</v>
      </c>
      <c r="D351" s="38" t="s">
        <v>1265</v>
      </c>
      <c r="E351" s="38" t="s">
        <v>1004</v>
      </c>
      <c r="F351" s="39" t="s">
        <v>1008</v>
      </c>
      <c r="G351" s="39" t="s">
        <v>1076</v>
      </c>
      <c r="H351" s="38" t="s">
        <v>1075</v>
      </c>
      <c r="I351" s="38" t="s">
        <v>462</v>
      </c>
      <c r="J351" s="68">
        <v>120000</v>
      </c>
      <c r="K351" s="68">
        <v>48000</v>
      </c>
      <c r="L351" s="38" t="s">
        <v>80</v>
      </c>
      <c r="M351" s="39" t="s">
        <v>1077</v>
      </c>
      <c r="N351" s="39" t="s">
        <v>1078</v>
      </c>
      <c r="O351" s="50" t="s">
        <v>1282</v>
      </c>
      <c r="P351" s="50" t="s">
        <v>1283</v>
      </c>
      <c r="Q351" s="51" t="s">
        <v>1283</v>
      </c>
      <c r="R351" s="51" t="s">
        <v>1285</v>
      </c>
      <c r="S351" s="51" t="s">
        <v>1285</v>
      </c>
      <c r="T351" s="51" t="s">
        <v>1286</v>
      </c>
      <c r="U351" s="51" t="s">
        <v>1286</v>
      </c>
      <c r="V351" s="51" t="s">
        <v>1290</v>
      </c>
    </row>
    <row r="352" spans="1:22" s="44" customFormat="1" ht="160.5" customHeight="1" x14ac:dyDescent="0.25">
      <c r="B352" s="38">
        <f t="shared" si="14"/>
        <v>5</v>
      </c>
      <c r="C352" s="38" t="s">
        <v>1264</v>
      </c>
      <c r="D352" s="38" t="s">
        <v>1265</v>
      </c>
      <c r="E352" s="38" t="s">
        <v>1004</v>
      </c>
      <c r="F352" s="39" t="s">
        <v>1010</v>
      </c>
      <c r="G352" s="39" t="s">
        <v>1010</v>
      </c>
      <c r="H352" s="38" t="s">
        <v>1075</v>
      </c>
      <c r="I352" s="38" t="s">
        <v>233</v>
      </c>
      <c r="J352" s="68">
        <v>22250000</v>
      </c>
      <c r="K352" s="68">
        <v>18912500</v>
      </c>
      <c r="L352" s="38" t="s">
        <v>80</v>
      </c>
      <c r="M352" s="39" t="s">
        <v>1326</v>
      </c>
      <c r="N352" s="39" t="s">
        <v>63</v>
      </c>
      <c r="O352" s="50" t="s">
        <v>1283</v>
      </c>
      <c r="P352" s="50" t="s">
        <v>1285</v>
      </c>
      <c r="Q352" s="57" t="s">
        <v>1285</v>
      </c>
      <c r="R352" s="51" t="s">
        <v>1286</v>
      </c>
      <c r="S352" s="51" t="s">
        <v>1286</v>
      </c>
      <c r="T352" s="51" t="s">
        <v>1287</v>
      </c>
      <c r="U352" s="51" t="s">
        <v>1287</v>
      </c>
      <c r="V352" s="51" t="s">
        <v>1298</v>
      </c>
    </row>
    <row r="353" spans="2:22" s="44" customFormat="1" ht="160.5" customHeight="1" x14ac:dyDescent="0.25">
      <c r="B353" s="38">
        <f t="shared" si="14"/>
        <v>6</v>
      </c>
      <c r="C353" s="38" t="s">
        <v>1264</v>
      </c>
      <c r="D353" s="38" t="s">
        <v>1265</v>
      </c>
      <c r="E353" s="38" t="s">
        <v>1004</v>
      </c>
      <c r="F353" s="39" t="s">
        <v>1011</v>
      </c>
      <c r="G353" s="39" t="s">
        <v>1173</v>
      </c>
      <c r="H353" s="38" t="s">
        <v>1075</v>
      </c>
      <c r="I353" s="38" t="s">
        <v>233</v>
      </c>
      <c r="J353" s="68">
        <v>120000000</v>
      </c>
      <c r="K353" s="68">
        <v>102000000</v>
      </c>
      <c r="L353" s="38" t="s">
        <v>80</v>
      </c>
      <c r="M353" s="39" t="s">
        <v>1327</v>
      </c>
      <c r="N353" s="39" t="s">
        <v>1079</v>
      </c>
      <c r="O353" s="50" t="s">
        <v>1282</v>
      </c>
      <c r="P353" s="50" t="s">
        <v>1283</v>
      </c>
      <c r="Q353" s="51" t="s">
        <v>1283</v>
      </c>
      <c r="R353" s="51" t="s">
        <v>1285</v>
      </c>
      <c r="S353" s="51" t="s">
        <v>1285</v>
      </c>
      <c r="T353" s="51" t="s">
        <v>1286</v>
      </c>
      <c r="U353" s="51" t="s">
        <v>1286</v>
      </c>
      <c r="V353" s="51" t="s">
        <v>1292</v>
      </c>
    </row>
    <row r="354" spans="2:22" s="44" customFormat="1" ht="160.5" customHeight="1" x14ac:dyDescent="0.25">
      <c r="B354" s="38">
        <f t="shared" si="14"/>
        <v>7</v>
      </c>
      <c r="C354" s="38" t="s">
        <v>1264</v>
      </c>
      <c r="D354" s="38" t="s">
        <v>1265</v>
      </c>
      <c r="E354" s="38" t="s">
        <v>1004</v>
      </c>
      <c r="F354" s="39" t="s">
        <v>1011</v>
      </c>
      <c r="G354" s="39" t="s">
        <v>1173</v>
      </c>
      <c r="H354" s="38" t="s">
        <v>1075</v>
      </c>
      <c r="I354" s="38" t="s">
        <v>462</v>
      </c>
      <c r="J354" s="68">
        <v>20000000</v>
      </c>
      <c r="K354" s="68">
        <v>8000000</v>
      </c>
      <c r="L354" s="38" t="s">
        <v>80</v>
      </c>
      <c r="M354" s="39" t="s">
        <v>1327</v>
      </c>
      <c r="N354" s="39" t="s">
        <v>1079</v>
      </c>
      <c r="O354" s="50" t="s">
        <v>1282</v>
      </c>
      <c r="P354" s="50" t="s">
        <v>1283</v>
      </c>
      <c r="Q354" s="51" t="s">
        <v>1283</v>
      </c>
      <c r="R354" s="51" t="s">
        <v>1285</v>
      </c>
      <c r="S354" s="51" t="s">
        <v>1285</v>
      </c>
      <c r="T354" s="51" t="s">
        <v>1286</v>
      </c>
      <c r="U354" s="51" t="s">
        <v>1286</v>
      </c>
      <c r="V354" s="51" t="s">
        <v>1292</v>
      </c>
    </row>
    <row r="355" spans="2:22" s="44" customFormat="1" ht="160.5" customHeight="1" x14ac:dyDescent="0.25">
      <c r="B355" s="38">
        <f t="shared" si="14"/>
        <v>8</v>
      </c>
      <c r="C355" s="38" t="s">
        <v>1264</v>
      </c>
      <c r="D355" s="38" t="s">
        <v>1265</v>
      </c>
      <c r="E355" s="38" t="s">
        <v>1004</v>
      </c>
      <c r="F355" s="39" t="s">
        <v>1012</v>
      </c>
      <c r="G355" s="39" t="s">
        <v>1012</v>
      </c>
      <c r="H355" s="38" t="s">
        <v>1075</v>
      </c>
      <c r="I355" s="38" t="s">
        <v>233</v>
      </c>
      <c r="J355" s="68">
        <v>3000000</v>
      </c>
      <c r="K355" s="68">
        <v>2550000</v>
      </c>
      <c r="L355" s="38" t="s">
        <v>80</v>
      </c>
      <c r="M355" s="39" t="s">
        <v>1327</v>
      </c>
      <c r="N355" s="39" t="s">
        <v>63</v>
      </c>
      <c r="O355" s="50" t="s">
        <v>1283</v>
      </c>
      <c r="P355" s="50" t="s">
        <v>1283</v>
      </c>
      <c r="Q355" s="57" t="s">
        <v>1285</v>
      </c>
      <c r="R355" s="51" t="s">
        <v>1286</v>
      </c>
      <c r="S355" s="51" t="s">
        <v>1286</v>
      </c>
      <c r="T355" s="51" t="s">
        <v>1286</v>
      </c>
      <c r="U355" s="51" t="s">
        <v>1286</v>
      </c>
      <c r="V355" s="51" t="s">
        <v>1292</v>
      </c>
    </row>
    <row r="356" spans="2:22" s="44" customFormat="1" ht="160.5" customHeight="1" x14ac:dyDescent="0.25">
      <c r="B356" s="38">
        <f t="shared" si="14"/>
        <v>9</v>
      </c>
      <c r="C356" s="38" t="s">
        <v>1264</v>
      </c>
      <c r="D356" s="38" t="s">
        <v>1265</v>
      </c>
      <c r="E356" s="38" t="s">
        <v>1004</v>
      </c>
      <c r="F356" s="39" t="s">
        <v>1012</v>
      </c>
      <c r="G356" s="39" t="s">
        <v>1012</v>
      </c>
      <c r="H356" s="38" t="s">
        <v>1075</v>
      </c>
      <c r="I356" s="38" t="s">
        <v>462</v>
      </c>
      <c r="J356" s="68">
        <v>300000</v>
      </c>
      <c r="K356" s="68">
        <v>120000</v>
      </c>
      <c r="L356" s="38" t="s">
        <v>80</v>
      </c>
      <c r="M356" s="39" t="s">
        <v>1327</v>
      </c>
      <c r="N356" s="39" t="s">
        <v>63</v>
      </c>
      <c r="O356" s="50" t="s">
        <v>1283</v>
      </c>
      <c r="P356" s="50" t="s">
        <v>1283</v>
      </c>
      <c r="Q356" s="57" t="s">
        <v>1285</v>
      </c>
      <c r="R356" s="51" t="s">
        <v>1286</v>
      </c>
      <c r="S356" s="51" t="s">
        <v>1286</v>
      </c>
      <c r="T356" s="51" t="s">
        <v>1286</v>
      </c>
      <c r="U356" s="51" t="s">
        <v>1286</v>
      </c>
      <c r="V356" s="51" t="s">
        <v>1292</v>
      </c>
    </row>
    <row r="357" spans="2:22" s="44" customFormat="1" ht="160.5" customHeight="1" x14ac:dyDescent="0.25">
      <c r="B357" s="38">
        <f t="shared" si="14"/>
        <v>10</v>
      </c>
      <c r="C357" s="38" t="s">
        <v>1264</v>
      </c>
      <c r="D357" s="38" t="s">
        <v>1265</v>
      </c>
      <c r="E357" s="38" t="s">
        <v>1004</v>
      </c>
      <c r="F357" s="39" t="s">
        <v>1013</v>
      </c>
      <c r="G357" s="39" t="s">
        <v>1080</v>
      </c>
      <c r="H357" s="38" t="s">
        <v>1075</v>
      </c>
      <c r="I357" s="38" t="s">
        <v>1277</v>
      </c>
      <c r="J357" s="68">
        <v>51250000</v>
      </c>
      <c r="K357" s="68">
        <v>39400000</v>
      </c>
      <c r="L357" s="38" t="s">
        <v>80</v>
      </c>
      <c r="M357" s="39" t="s">
        <v>1328</v>
      </c>
      <c r="N357" s="39" t="s">
        <v>63</v>
      </c>
      <c r="O357" s="50" t="s">
        <v>1282</v>
      </c>
      <c r="P357" s="50" t="s">
        <v>1283</v>
      </c>
      <c r="Q357" s="51" t="s">
        <v>1283</v>
      </c>
      <c r="R357" s="51" t="s">
        <v>1285</v>
      </c>
      <c r="S357" s="51" t="s">
        <v>1285</v>
      </c>
      <c r="T357" s="51" t="s">
        <v>1286</v>
      </c>
      <c r="U357" s="51" t="s">
        <v>1286</v>
      </c>
      <c r="V357" s="51" t="s">
        <v>1292</v>
      </c>
    </row>
    <row r="358" spans="2:22" s="44" customFormat="1" ht="160.5" customHeight="1" x14ac:dyDescent="0.25">
      <c r="B358" s="38">
        <f t="shared" si="14"/>
        <v>11</v>
      </c>
      <c r="C358" s="38" t="s">
        <v>1264</v>
      </c>
      <c r="D358" s="38" t="s">
        <v>1265</v>
      </c>
      <c r="E358" s="38" t="s">
        <v>1004</v>
      </c>
      <c r="F358" s="39" t="s">
        <v>1013</v>
      </c>
      <c r="G358" s="39" t="s">
        <v>1080</v>
      </c>
      <c r="H358" s="38" t="s">
        <v>1075</v>
      </c>
      <c r="I358" s="38" t="s">
        <v>462</v>
      </c>
      <c r="J358" s="68">
        <v>9250000</v>
      </c>
      <c r="K358" s="68">
        <v>3700000</v>
      </c>
      <c r="L358" s="38" t="s">
        <v>80</v>
      </c>
      <c r="M358" s="39" t="s">
        <v>1328</v>
      </c>
      <c r="N358" s="39" t="s">
        <v>63</v>
      </c>
      <c r="O358" s="50" t="s">
        <v>1282</v>
      </c>
      <c r="P358" s="50" t="s">
        <v>1283</v>
      </c>
      <c r="Q358" s="51" t="s">
        <v>1283</v>
      </c>
      <c r="R358" s="51" t="s">
        <v>1285</v>
      </c>
      <c r="S358" s="51" t="s">
        <v>1285</v>
      </c>
      <c r="T358" s="51" t="s">
        <v>1286</v>
      </c>
      <c r="U358" s="51" t="s">
        <v>1286</v>
      </c>
      <c r="V358" s="69"/>
    </row>
    <row r="359" spans="2:22" s="44" customFormat="1" ht="160.5" customHeight="1" x14ac:dyDescent="0.25">
      <c r="B359" s="38">
        <f t="shared" si="14"/>
        <v>12</v>
      </c>
      <c r="C359" s="38" t="s">
        <v>1264</v>
      </c>
      <c r="D359" s="38" t="s">
        <v>1265</v>
      </c>
      <c r="E359" s="38" t="s">
        <v>1004</v>
      </c>
      <c r="F359" s="39" t="s">
        <v>1014</v>
      </c>
      <c r="G359" s="39" t="s">
        <v>1015</v>
      </c>
      <c r="H359" s="38" t="s">
        <v>1075</v>
      </c>
      <c r="I359" s="38" t="s">
        <v>233</v>
      </c>
      <c r="J359" s="68">
        <v>32000000</v>
      </c>
      <c r="K359" s="68">
        <v>27200000</v>
      </c>
      <c r="L359" s="38" t="s">
        <v>80</v>
      </c>
      <c r="M359" s="39" t="s">
        <v>1329</v>
      </c>
      <c r="N359" s="39" t="s">
        <v>1081</v>
      </c>
      <c r="O359" s="50" t="s">
        <v>1282</v>
      </c>
      <c r="P359" s="50" t="s">
        <v>1283</v>
      </c>
      <c r="Q359" s="51" t="s">
        <v>1283</v>
      </c>
      <c r="R359" s="51" t="s">
        <v>1285</v>
      </c>
      <c r="S359" s="51" t="s">
        <v>1285</v>
      </c>
      <c r="T359" s="51" t="s">
        <v>1286</v>
      </c>
      <c r="U359" s="51" t="s">
        <v>1286</v>
      </c>
      <c r="V359" s="51" t="s">
        <v>1292</v>
      </c>
    </row>
    <row r="360" spans="2:22" s="44" customFormat="1" ht="160.5" customHeight="1" x14ac:dyDescent="0.25">
      <c r="B360" s="38">
        <f t="shared" si="14"/>
        <v>13</v>
      </c>
      <c r="C360" s="38" t="s">
        <v>1264</v>
      </c>
      <c r="D360" s="38" t="s">
        <v>1265</v>
      </c>
      <c r="E360" s="38" t="s">
        <v>1004</v>
      </c>
      <c r="F360" s="39" t="s">
        <v>1144</v>
      </c>
      <c r="G360" s="39" t="s">
        <v>1174</v>
      </c>
      <c r="H360" s="38" t="s">
        <v>1188</v>
      </c>
      <c r="I360" s="38" t="s">
        <v>1007</v>
      </c>
      <c r="J360" s="68">
        <v>10000000</v>
      </c>
      <c r="K360" s="68">
        <v>8036500</v>
      </c>
      <c r="L360" s="38" t="s">
        <v>234</v>
      </c>
      <c r="M360" s="39" t="s">
        <v>1330</v>
      </c>
      <c r="N360" s="39" t="s">
        <v>63</v>
      </c>
      <c r="O360" s="50" t="s">
        <v>1282</v>
      </c>
      <c r="P360" s="50" t="s">
        <v>1282</v>
      </c>
      <c r="Q360" s="51" t="s">
        <v>1283</v>
      </c>
      <c r="R360" s="51" t="s">
        <v>1285</v>
      </c>
      <c r="S360" s="51" t="s">
        <v>1285</v>
      </c>
      <c r="T360" s="51" t="s">
        <v>1285</v>
      </c>
      <c r="U360" s="51" t="s">
        <v>1285</v>
      </c>
      <c r="V360" s="51" t="s">
        <v>1302</v>
      </c>
    </row>
    <row r="361" spans="2:22" s="44" customFormat="1" ht="160.5" customHeight="1" x14ac:dyDescent="0.25">
      <c r="B361" s="38">
        <f t="shared" si="14"/>
        <v>14</v>
      </c>
      <c r="C361" s="38" t="s">
        <v>1264</v>
      </c>
      <c r="D361" s="38" t="s">
        <v>1265</v>
      </c>
      <c r="E361" s="38" t="s">
        <v>1004</v>
      </c>
      <c r="F361" s="39" t="s">
        <v>1014</v>
      </c>
      <c r="G361" s="39" t="s">
        <v>1015</v>
      </c>
      <c r="H361" s="38" t="s">
        <v>1075</v>
      </c>
      <c r="I361" s="38" t="s">
        <v>462</v>
      </c>
      <c r="J361" s="68">
        <v>4000000</v>
      </c>
      <c r="K361" s="68">
        <v>1600000</v>
      </c>
      <c r="L361" s="38" t="s">
        <v>80</v>
      </c>
      <c r="M361" s="39" t="s">
        <v>1329</v>
      </c>
      <c r="N361" s="39" t="s">
        <v>1081</v>
      </c>
      <c r="O361" s="50" t="s">
        <v>1282</v>
      </c>
      <c r="P361" s="50" t="s">
        <v>1283</v>
      </c>
      <c r="Q361" s="51" t="s">
        <v>1283</v>
      </c>
      <c r="R361" s="51" t="s">
        <v>1285</v>
      </c>
      <c r="S361" s="51" t="s">
        <v>1285</v>
      </c>
      <c r="T361" s="51" t="s">
        <v>1286</v>
      </c>
      <c r="U361" s="51" t="s">
        <v>1286</v>
      </c>
      <c r="V361" s="51" t="s">
        <v>1292</v>
      </c>
    </row>
    <row r="362" spans="2:22" s="44" customFormat="1" ht="160.5" customHeight="1" x14ac:dyDescent="0.25">
      <c r="B362" s="38">
        <f t="shared" si="14"/>
        <v>15</v>
      </c>
      <c r="C362" s="38" t="s">
        <v>1264</v>
      </c>
      <c r="D362" s="38" t="s">
        <v>1265</v>
      </c>
      <c r="E362" s="38" t="s">
        <v>1004</v>
      </c>
      <c r="F362" s="39" t="s">
        <v>1082</v>
      </c>
      <c r="G362" s="39" t="s">
        <v>1082</v>
      </c>
      <c r="H362" s="38" t="s">
        <v>1075</v>
      </c>
      <c r="I362" s="38" t="s">
        <v>233</v>
      </c>
      <c r="J362" s="68">
        <v>8100000</v>
      </c>
      <c r="K362" s="68">
        <v>7965000</v>
      </c>
      <c r="L362" s="38" t="s">
        <v>80</v>
      </c>
      <c r="M362" s="39" t="s">
        <v>1327</v>
      </c>
      <c r="N362" s="39" t="s">
        <v>63</v>
      </c>
      <c r="O362" s="50" t="s">
        <v>1282</v>
      </c>
      <c r="P362" s="50" t="s">
        <v>1283</v>
      </c>
      <c r="Q362" s="51" t="s">
        <v>1283</v>
      </c>
      <c r="R362" s="51" t="s">
        <v>1285</v>
      </c>
      <c r="S362" s="51" t="s">
        <v>1285</v>
      </c>
      <c r="T362" s="51" t="s">
        <v>1286</v>
      </c>
      <c r="U362" s="51" t="s">
        <v>1286</v>
      </c>
      <c r="V362" s="51" t="s">
        <v>1292</v>
      </c>
    </row>
    <row r="363" spans="2:22" s="44" customFormat="1" ht="160.5" customHeight="1" x14ac:dyDescent="0.25">
      <c r="B363" s="38">
        <f t="shared" si="14"/>
        <v>16</v>
      </c>
      <c r="C363" s="38" t="s">
        <v>1264</v>
      </c>
      <c r="D363" s="38" t="s">
        <v>1265</v>
      </c>
      <c r="E363" s="38" t="s">
        <v>1004</v>
      </c>
      <c r="F363" s="39" t="s">
        <v>1082</v>
      </c>
      <c r="G363" s="39" t="s">
        <v>1082</v>
      </c>
      <c r="H363" s="38" t="s">
        <v>1075</v>
      </c>
      <c r="I363" s="38" t="s">
        <v>462</v>
      </c>
      <c r="J363" s="68">
        <v>2700000</v>
      </c>
      <c r="K363" s="68">
        <v>1080000</v>
      </c>
      <c r="L363" s="38" t="s">
        <v>80</v>
      </c>
      <c r="M363" s="39" t="s">
        <v>1327</v>
      </c>
      <c r="N363" s="39" t="s">
        <v>63</v>
      </c>
      <c r="O363" s="50" t="s">
        <v>1282</v>
      </c>
      <c r="P363" s="50" t="s">
        <v>1283</v>
      </c>
      <c r="Q363" s="69"/>
      <c r="R363" s="51" t="s">
        <v>1285</v>
      </c>
      <c r="S363" s="51" t="s">
        <v>1285</v>
      </c>
      <c r="T363" s="51" t="s">
        <v>1286</v>
      </c>
      <c r="U363" s="51" t="s">
        <v>1286</v>
      </c>
      <c r="V363" s="51" t="s">
        <v>1292</v>
      </c>
    </row>
    <row r="364" spans="2:22" s="44" customFormat="1" ht="160.5" customHeight="1" x14ac:dyDescent="0.25">
      <c r="B364" s="38">
        <f t="shared" si="14"/>
        <v>17</v>
      </c>
      <c r="C364" s="38" t="s">
        <v>1264</v>
      </c>
      <c r="D364" s="38" t="s">
        <v>1265</v>
      </c>
      <c r="E364" s="38" t="s">
        <v>1004</v>
      </c>
      <c r="F364" s="39" t="s">
        <v>1016</v>
      </c>
      <c r="G364" s="39" t="s">
        <v>1016</v>
      </c>
      <c r="H364" s="38" t="s">
        <v>1075</v>
      </c>
      <c r="I364" s="38" t="s">
        <v>233</v>
      </c>
      <c r="J364" s="68">
        <v>21000000</v>
      </c>
      <c r="K364" s="68">
        <v>17850000</v>
      </c>
      <c r="L364" s="38" t="s">
        <v>80</v>
      </c>
      <c r="M364" s="39" t="s">
        <v>1192</v>
      </c>
      <c r="N364" s="39" t="s">
        <v>63</v>
      </c>
      <c r="O364" s="50" t="s">
        <v>1282</v>
      </c>
      <c r="P364" s="50" t="s">
        <v>1283</v>
      </c>
      <c r="Q364" s="51" t="s">
        <v>1283</v>
      </c>
      <c r="R364" s="51" t="s">
        <v>1285</v>
      </c>
      <c r="S364" s="51" t="s">
        <v>1285</v>
      </c>
      <c r="T364" s="51" t="s">
        <v>1286</v>
      </c>
      <c r="U364" s="51" t="s">
        <v>1286</v>
      </c>
      <c r="V364" s="51" t="s">
        <v>1292</v>
      </c>
    </row>
    <row r="365" spans="2:22" s="44" customFormat="1" ht="160.5" customHeight="1" x14ac:dyDescent="0.25">
      <c r="B365" s="38">
        <f t="shared" si="14"/>
        <v>18</v>
      </c>
      <c r="C365" s="38" t="s">
        <v>1264</v>
      </c>
      <c r="D365" s="38" t="s">
        <v>1265</v>
      </c>
      <c r="E365" s="38" t="s">
        <v>1004</v>
      </c>
      <c r="F365" s="39" t="s">
        <v>1143</v>
      </c>
      <c r="G365" s="39" t="s">
        <v>1172</v>
      </c>
      <c r="H365" s="38" t="s">
        <v>1188</v>
      </c>
      <c r="I365" s="38" t="s">
        <v>462</v>
      </c>
      <c r="J365" s="68">
        <v>2000000</v>
      </c>
      <c r="K365" s="68">
        <v>800000</v>
      </c>
      <c r="L365" s="38" t="s">
        <v>234</v>
      </c>
      <c r="M365" s="39" t="s">
        <v>1325</v>
      </c>
      <c r="N365" s="39" t="s">
        <v>1203</v>
      </c>
      <c r="O365" s="50" t="s">
        <v>1283</v>
      </c>
      <c r="P365" s="50" t="s">
        <v>1285</v>
      </c>
      <c r="Q365" s="69"/>
      <c r="R365" s="51" t="s">
        <v>1286</v>
      </c>
      <c r="S365" s="51" t="s">
        <v>1286</v>
      </c>
      <c r="T365" s="51" t="s">
        <v>1287</v>
      </c>
      <c r="U365" s="51" t="s">
        <v>1287</v>
      </c>
      <c r="V365" s="51" t="s">
        <v>1298</v>
      </c>
    </row>
    <row r="366" spans="2:22" s="44" customFormat="1" ht="160.5" customHeight="1" x14ac:dyDescent="0.25">
      <c r="B366" s="38">
        <f t="shared" si="14"/>
        <v>19</v>
      </c>
      <c r="C366" s="38" t="s">
        <v>1264</v>
      </c>
      <c r="D366" s="38" t="s">
        <v>1265</v>
      </c>
      <c r="E366" s="38" t="s">
        <v>1004</v>
      </c>
      <c r="F366" s="39" t="s">
        <v>1145</v>
      </c>
      <c r="G366" s="39" t="s">
        <v>1175</v>
      </c>
      <c r="H366" s="38" t="s">
        <v>1188</v>
      </c>
      <c r="I366" s="38" t="s">
        <v>233</v>
      </c>
      <c r="J366" s="68">
        <v>100000000</v>
      </c>
      <c r="K366" s="68">
        <v>85000000</v>
      </c>
      <c r="L366" s="38" t="s">
        <v>234</v>
      </c>
      <c r="M366" s="39" t="s">
        <v>1193</v>
      </c>
      <c r="N366" s="39" t="s">
        <v>1202</v>
      </c>
      <c r="O366" s="50" t="s">
        <v>1282</v>
      </c>
      <c r="P366" s="50" t="s">
        <v>1283</v>
      </c>
      <c r="Q366" s="51" t="s">
        <v>1283</v>
      </c>
      <c r="R366" s="51" t="s">
        <v>1285</v>
      </c>
      <c r="S366" s="51" t="s">
        <v>1285</v>
      </c>
      <c r="T366" s="51" t="s">
        <v>1286</v>
      </c>
      <c r="U366" s="51" t="s">
        <v>1286</v>
      </c>
      <c r="V366" s="51" t="s">
        <v>1292</v>
      </c>
    </row>
    <row r="367" spans="2:22" s="44" customFormat="1" ht="160.5" customHeight="1" x14ac:dyDescent="0.25">
      <c r="B367" s="38">
        <f t="shared" si="14"/>
        <v>20</v>
      </c>
      <c r="C367" s="38" t="s">
        <v>1264</v>
      </c>
      <c r="D367" s="38" t="s">
        <v>1265</v>
      </c>
      <c r="E367" s="38" t="s">
        <v>1004</v>
      </c>
      <c r="F367" s="39" t="s">
        <v>1145</v>
      </c>
      <c r="G367" s="39" t="s">
        <v>1176</v>
      </c>
      <c r="H367" s="38" t="s">
        <v>1188</v>
      </c>
      <c r="I367" s="38" t="s">
        <v>1007</v>
      </c>
      <c r="J367" s="68">
        <v>10626000</v>
      </c>
      <c r="K367" s="68">
        <v>8539585</v>
      </c>
      <c r="L367" s="38" t="s">
        <v>234</v>
      </c>
      <c r="M367" s="39" t="s">
        <v>1331</v>
      </c>
      <c r="N367" s="39" t="s">
        <v>1204</v>
      </c>
      <c r="O367" s="50" t="s">
        <v>1282</v>
      </c>
      <c r="P367" s="50" t="s">
        <v>1282</v>
      </c>
      <c r="Q367" s="51" t="s">
        <v>1283</v>
      </c>
      <c r="R367" s="51" t="s">
        <v>1285</v>
      </c>
      <c r="S367" s="51" t="s">
        <v>1285</v>
      </c>
      <c r="T367" s="51" t="s">
        <v>1285</v>
      </c>
      <c r="U367" s="51" t="s">
        <v>1285</v>
      </c>
      <c r="V367" s="51" t="s">
        <v>1302</v>
      </c>
    </row>
    <row r="368" spans="2:22" s="44" customFormat="1" ht="160.5" customHeight="1" x14ac:dyDescent="0.25">
      <c r="B368" s="38">
        <f t="shared" si="14"/>
        <v>21</v>
      </c>
      <c r="C368" s="38" t="s">
        <v>1264</v>
      </c>
      <c r="D368" s="38" t="s">
        <v>1265</v>
      </c>
      <c r="E368" s="38" t="s">
        <v>1004</v>
      </c>
      <c r="F368" s="39" t="s">
        <v>1145</v>
      </c>
      <c r="G368" s="39" t="s">
        <v>1175</v>
      </c>
      <c r="H368" s="38" t="s">
        <v>1188</v>
      </c>
      <c r="I368" s="38" t="s">
        <v>462</v>
      </c>
      <c r="J368" s="68">
        <v>8000000</v>
      </c>
      <c r="K368" s="68">
        <v>3200000</v>
      </c>
      <c r="L368" s="38" t="s">
        <v>234</v>
      </c>
      <c r="M368" s="39" t="s">
        <v>1193</v>
      </c>
      <c r="N368" s="39" t="s">
        <v>1202</v>
      </c>
      <c r="O368" s="50" t="s">
        <v>1282</v>
      </c>
      <c r="P368" s="50" t="s">
        <v>1283</v>
      </c>
      <c r="Q368" s="69"/>
      <c r="R368" s="51" t="s">
        <v>1285</v>
      </c>
      <c r="S368" s="51" t="s">
        <v>1285</v>
      </c>
      <c r="T368" s="51" t="s">
        <v>1286</v>
      </c>
      <c r="U368" s="51" t="s">
        <v>1286</v>
      </c>
      <c r="V368" s="51" t="s">
        <v>1292</v>
      </c>
    </row>
    <row r="369" spans="2:22" s="44" customFormat="1" ht="160.5" customHeight="1" x14ac:dyDescent="0.25">
      <c r="B369" s="38">
        <f t="shared" si="14"/>
        <v>22</v>
      </c>
      <c r="C369" s="38" t="s">
        <v>1264</v>
      </c>
      <c r="D369" s="38" t="s">
        <v>1265</v>
      </c>
      <c r="E369" s="38" t="s">
        <v>1004</v>
      </c>
      <c r="F369" s="39" t="s">
        <v>1146</v>
      </c>
      <c r="G369" s="39" t="s">
        <v>1177</v>
      </c>
      <c r="H369" s="38" t="s">
        <v>1188</v>
      </c>
      <c r="I369" s="38" t="s">
        <v>233</v>
      </c>
      <c r="J369" s="68">
        <v>75000000</v>
      </c>
      <c r="K369" s="68">
        <v>63750000</v>
      </c>
      <c r="L369" s="38" t="s">
        <v>234</v>
      </c>
      <c r="M369" s="39" t="s">
        <v>1194</v>
      </c>
      <c r="N369" s="39" t="s">
        <v>1202</v>
      </c>
      <c r="O369" s="50" t="s">
        <v>1282</v>
      </c>
      <c r="P369" s="50" t="s">
        <v>1283</v>
      </c>
      <c r="Q369" s="51" t="s">
        <v>1283</v>
      </c>
      <c r="R369" s="51" t="s">
        <v>1285</v>
      </c>
      <c r="S369" s="51" t="s">
        <v>1285</v>
      </c>
      <c r="T369" s="51" t="s">
        <v>1286</v>
      </c>
      <c r="U369" s="51" t="s">
        <v>1286</v>
      </c>
      <c r="V369" s="51" t="s">
        <v>1292</v>
      </c>
    </row>
    <row r="370" spans="2:22" s="44" customFormat="1" ht="160.5" customHeight="1" x14ac:dyDescent="0.25">
      <c r="B370" s="38">
        <f t="shared" si="14"/>
        <v>23</v>
      </c>
      <c r="C370" s="38" t="s">
        <v>1264</v>
      </c>
      <c r="D370" s="38" t="s">
        <v>1265</v>
      </c>
      <c r="E370" s="38" t="s">
        <v>1004</v>
      </c>
      <c r="F370" s="39" t="s">
        <v>1146</v>
      </c>
      <c r="G370" s="39" t="s">
        <v>1176</v>
      </c>
      <c r="H370" s="38" t="s">
        <v>1188</v>
      </c>
      <c r="I370" s="38" t="s">
        <v>1190</v>
      </c>
      <c r="J370" s="68">
        <v>6000000</v>
      </c>
      <c r="K370" s="68">
        <v>5143360</v>
      </c>
      <c r="L370" s="38" t="s">
        <v>234</v>
      </c>
      <c r="M370" s="39" t="s">
        <v>1194</v>
      </c>
      <c r="N370" s="39" t="s">
        <v>1205</v>
      </c>
      <c r="O370" s="50" t="s">
        <v>1282</v>
      </c>
      <c r="P370" s="50" t="s">
        <v>1282</v>
      </c>
      <c r="Q370" s="51" t="s">
        <v>1283</v>
      </c>
      <c r="R370" s="51" t="s">
        <v>1285</v>
      </c>
      <c r="S370" s="51" t="s">
        <v>1285</v>
      </c>
      <c r="T370" s="51" t="s">
        <v>1285</v>
      </c>
      <c r="U370" s="51" t="s">
        <v>1285</v>
      </c>
      <c r="V370" s="51" t="s">
        <v>1302</v>
      </c>
    </row>
    <row r="371" spans="2:22" s="44" customFormat="1" ht="160.5" customHeight="1" x14ac:dyDescent="0.25">
      <c r="B371" s="38">
        <f t="shared" si="14"/>
        <v>24</v>
      </c>
      <c r="C371" s="38" t="s">
        <v>1264</v>
      </c>
      <c r="D371" s="38" t="s">
        <v>1265</v>
      </c>
      <c r="E371" s="38" t="s">
        <v>1004</v>
      </c>
      <c r="F371" s="39" t="s">
        <v>1146</v>
      </c>
      <c r="G371" s="39" t="s">
        <v>1177</v>
      </c>
      <c r="H371" s="38" t="s">
        <v>1188</v>
      </c>
      <c r="I371" s="38" t="s">
        <v>462</v>
      </c>
      <c r="J371" s="68">
        <v>6000000</v>
      </c>
      <c r="K371" s="68">
        <v>2400000</v>
      </c>
      <c r="L371" s="38" t="s">
        <v>234</v>
      </c>
      <c r="M371" s="39" t="s">
        <v>1194</v>
      </c>
      <c r="N371" s="39" t="s">
        <v>5</v>
      </c>
      <c r="O371" s="50" t="s">
        <v>1282</v>
      </c>
      <c r="P371" s="50" t="s">
        <v>1283</v>
      </c>
      <c r="Q371" s="69"/>
      <c r="R371" s="51" t="s">
        <v>1285</v>
      </c>
      <c r="S371" s="51" t="s">
        <v>1285</v>
      </c>
      <c r="T371" s="51" t="s">
        <v>1286</v>
      </c>
      <c r="U371" s="51" t="s">
        <v>1286</v>
      </c>
      <c r="V371" s="51" t="s">
        <v>1292</v>
      </c>
    </row>
    <row r="372" spans="2:22" s="44" customFormat="1" ht="160.5" customHeight="1" x14ac:dyDescent="0.25">
      <c r="B372" s="38">
        <f t="shared" si="14"/>
        <v>25</v>
      </c>
      <c r="C372" s="38" t="s">
        <v>1264</v>
      </c>
      <c r="D372" s="38" t="s">
        <v>1265</v>
      </c>
      <c r="E372" s="38" t="s">
        <v>1004</v>
      </c>
      <c r="F372" s="39" t="s">
        <v>1147</v>
      </c>
      <c r="G372" s="39" t="s">
        <v>1177</v>
      </c>
      <c r="H372" s="38" t="s">
        <v>1188</v>
      </c>
      <c r="I372" s="38" t="s">
        <v>233</v>
      </c>
      <c r="J372" s="68">
        <v>60000000</v>
      </c>
      <c r="K372" s="68">
        <v>51000000</v>
      </c>
      <c r="L372" s="38" t="s">
        <v>234</v>
      </c>
      <c r="M372" s="39" t="s">
        <v>1195</v>
      </c>
      <c r="N372" s="39" t="s">
        <v>1202</v>
      </c>
      <c r="O372" s="50" t="s">
        <v>1282</v>
      </c>
      <c r="P372" s="50" t="s">
        <v>1283</v>
      </c>
      <c r="Q372" s="51" t="s">
        <v>1283</v>
      </c>
      <c r="R372" s="51" t="s">
        <v>1285</v>
      </c>
      <c r="S372" s="51" t="s">
        <v>1285</v>
      </c>
      <c r="T372" s="51" t="s">
        <v>1286</v>
      </c>
      <c r="U372" s="51" t="s">
        <v>1286</v>
      </c>
      <c r="V372" s="51" t="s">
        <v>1292</v>
      </c>
    </row>
    <row r="373" spans="2:22" s="44" customFormat="1" ht="160.5" customHeight="1" x14ac:dyDescent="0.25">
      <c r="B373" s="38">
        <f t="shared" si="14"/>
        <v>26</v>
      </c>
      <c r="C373" s="38" t="s">
        <v>1264</v>
      </c>
      <c r="D373" s="38" t="s">
        <v>1265</v>
      </c>
      <c r="E373" s="38" t="s">
        <v>1004</v>
      </c>
      <c r="F373" s="39" t="s">
        <v>1147</v>
      </c>
      <c r="G373" s="39" t="s">
        <v>1176</v>
      </c>
      <c r="H373" s="38" t="s">
        <v>1188</v>
      </c>
      <c r="I373" s="38" t="s">
        <v>1007</v>
      </c>
      <c r="J373" s="68">
        <v>5566000</v>
      </c>
      <c r="K373" s="68">
        <v>4473116</v>
      </c>
      <c r="L373" s="38" t="s">
        <v>234</v>
      </c>
      <c r="M373" s="39" t="s">
        <v>1331</v>
      </c>
      <c r="N373" s="39" t="s">
        <v>1205</v>
      </c>
      <c r="O373" s="50" t="s">
        <v>1282</v>
      </c>
      <c r="P373" s="50" t="s">
        <v>1282</v>
      </c>
      <c r="Q373" s="51" t="s">
        <v>1283</v>
      </c>
      <c r="R373" s="51" t="s">
        <v>1285</v>
      </c>
      <c r="S373" s="51" t="s">
        <v>1285</v>
      </c>
      <c r="T373" s="51" t="s">
        <v>1285</v>
      </c>
      <c r="U373" s="51" t="s">
        <v>1285</v>
      </c>
      <c r="V373" s="51" t="s">
        <v>1302</v>
      </c>
    </row>
    <row r="374" spans="2:22" s="44" customFormat="1" ht="160.5" customHeight="1" x14ac:dyDescent="0.25">
      <c r="B374" s="38">
        <f t="shared" si="14"/>
        <v>27</v>
      </c>
      <c r="C374" s="38" t="s">
        <v>1264</v>
      </c>
      <c r="D374" s="38" t="s">
        <v>1265</v>
      </c>
      <c r="E374" s="38" t="s">
        <v>1004</v>
      </c>
      <c r="F374" s="39" t="s">
        <v>1147</v>
      </c>
      <c r="G374" s="39" t="s">
        <v>1177</v>
      </c>
      <c r="H374" s="38" t="s">
        <v>1188</v>
      </c>
      <c r="I374" s="38" t="s">
        <v>462</v>
      </c>
      <c r="J374" s="68">
        <v>6000000</v>
      </c>
      <c r="K374" s="68">
        <v>2400000</v>
      </c>
      <c r="L374" s="38" t="s">
        <v>234</v>
      </c>
      <c r="M374" s="39" t="s">
        <v>1195</v>
      </c>
      <c r="N374" s="39" t="s">
        <v>5</v>
      </c>
      <c r="O374" s="50" t="s">
        <v>1282</v>
      </c>
      <c r="P374" s="50" t="s">
        <v>1283</v>
      </c>
      <c r="Q374" s="69"/>
      <c r="R374" s="51" t="s">
        <v>1285</v>
      </c>
      <c r="S374" s="51" t="s">
        <v>1285</v>
      </c>
      <c r="T374" s="51" t="s">
        <v>1286</v>
      </c>
      <c r="U374" s="51" t="s">
        <v>1286</v>
      </c>
      <c r="V374" s="51" t="s">
        <v>1292</v>
      </c>
    </row>
    <row r="375" spans="2:22" s="44" customFormat="1" ht="160.5" customHeight="1" x14ac:dyDescent="0.25">
      <c r="B375" s="38">
        <f t="shared" si="14"/>
        <v>28</v>
      </c>
      <c r="C375" s="38" t="s">
        <v>1264</v>
      </c>
      <c r="D375" s="38" t="s">
        <v>1265</v>
      </c>
      <c r="E375" s="38" t="s">
        <v>1004</v>
      </c>
      <c r="F375" s="39" t="s">
        <v>1148</v>
      </c>
      <c r="G375" s="39" t="s">
        <v>1177</v>
      </c>
      <c r="H375" s="38" t="s">
        <v>1188</v>
      </c>
      <c r="I375" s="38" t="s">
        <v>233</v>
      </c>
      <c r="J375" s="68">
        <v>17800000</v>
      </c>
      <c r="K375" s="68">
        <v>15130000</v>
      </c>
      <c r="L375" s="38" t="s">
        <v>234</v>
      </c>
      <c r="M375" s="39" t="s">
        <v>1196</v>
      </c>
      <c r="N375" s="39" t="s">
        <v>1206</v>
      </c>
      <c r="O375" s="50" t="s">
        <v>1282</v>
      </c>
      <c r="P375" s="50" t="s">
        <v>1283</v>
      </c>
      <c r="Q375" s="51" t="s">
        <v>1283</v>
      </c>
      <c r="R375" s="51" t="s">
        <v>1285</v>
      </c>
      <c r="S375" s="51" t="s">
        <v>1285</v>
      </c>
      <c r="T375" s="51" t="s">
        <v>1286</v>
      </c>
      <c r="U375" s="51" t="s">
        <v>1286</v>
      </c>
      <c r="V375" s="51" t="s">
        <v>1292</v>
      </c>
    </row>
    <row r="376" spans="2:22" s="44" customFormat="1" ht="160.5" customHeight="1" x14ac:dyDescent="0.25">
      <c r="B376" s="38">
        <f t="shared" si="14"/>
        <v>29</v>
      </c>
      <c r="C376" s="38" t="s">
        <v>1264</v>
      </c>
      <c r="D376" s="38" t="s">
        <v>1265</v>
      </c>
      <c r="E376" s="38" t="s">
        <v>1004</v>
      </c>
      <c r="F376" s="39" t="s">
        <v>1148</v>
      </c>
      <c r="G376" s="39" t="s">
        <v>1176</v>
      </c>
      <c r="H376" s="38" t="s">
        <v>1188</v>
      </c>
      <c r="I376" s="38" t="s">
        <v>1007</v>
      </c>
      <c r="J376" s="68">
        <v>3200000</v>
      </c>
      <c r="K376" s="68">
        <v>2571680</v>
      </c>
      <c r="L376" s="38" t="s">
        <v>234</v>
      </c>
      <c r="M376" s="39" t="s">
        <v>1332</v>
      </c>
      <c r="N376" s="39" t="s">
        <v>1207</v>
      </c>
      <c r="O376" s="50" t="s">
        <v>1282</v>
      </c>
      <c r="P376" s="50" t="s">
        <v>1282</v>
      </c>
      <c r="Q376" s="51" t="s">
        <v>1283</v>
      </c>
      <c r="R376" s="51" t="s">
        <v>1285</v>
      </c>
      <c r="S376" s="51" t="s">
        <v>1285</v>
      </c>
      <c r="T376" s="51" t="s">
        <v>1285</v>
      </c>
      <c r="U376" s="51" t="s">
        <v>1285</v>
      </c>
      <c r="V376" s="51" t="s">
        <v>1302</v>
      </c>
    </row>
    <row r="377" spans="2:22" s="44" customFormat="1" ht="160.5" customHeight="1" x14ac:dyDescent="0.25">
      <c r="B377" s="38">
        <f t="shared" si="14"/>
        <v>30</v>
      </c>
      <c r="C377" s="38" t="s">
        <v>1264</v>
      </c>
      <c r="D377" s="38" t="s">
        <v>1265</v>
      </c>
      <c r="E377" s="38" t="s">
        <v>1004</v>
      </c>
      <c r="F377" s="39" t="s">
        <v>1149</v>
      </c>
      <c r="G377" s="39" t="s">
        <v>1177</v>
      </c>
      <c r="H377" s="38" t="s">
        <v>1188</v>
      </c>
      <c r="I377" s="38" t="s">
        <v>1007</v>
      </c>
      <c r="J377" s="68">
        <v>7000000</v>
      </c>
      <c r="K377" s="68">
        <v>5625550</v>
      </c>
      <c r="L377" s="38" t="s">
        <v>234</v>
      </c>
      <c r="M377" s="39" t="s">
        <v>1197</v>
      </c>
      <c r="N377" s="39" t="s">
        <v>1208</v>
      </c>
      <c r="O377" s="50" t="s">
        <v>1282</v>
      </c>
      <c r="P377" s="50" t="s">
        <v>1282</v>
      </c>
      <c r="Q377" s="51" t="s">
        <v>1283</v>
      </c>
      <c r="R377" s="51" t="s">
        <v>1285</v>
      </c>
      <c r="S377" s="51" t="s">
        <v>1285</v>
      </c>
      <c r="T377" s="51" t="s">
        <v>1285</v>
      </c>
      <c r="U377" s="51" t="s">
        <v>1285</v>
      </c>
      <c r="V377" s="51" t="s">
        <v>1302</v>
      </c>
    </row>
    <row r="378" spans="2:22" s="44" customFormat="1" ht="160.5" customHeight="1" x14ac:dyDescent="0.25">
      <c r="B378" s="38">
        <f t="shared" si="14"/>
        <v>31</v>
      </c>
      <c r="C378" s="38" t="s">
        <v>1264</v>
      </c>
      <c r="D378" s="38" t="s">
        <v>1265</v>
      </c>
      <c r="E378" s="38" t="s">
        <v>1004</v>
      </c>
      <c r="F378" s="39" t="s">
        <v>1149</v>
      </c>
      <c r="G378" s="39" t="s">
        <v>1176</v>
      </c>
      <c r="H378" s="38" t="s">
        <v>1188</v>
      </c>
      <c r="I378" s="38" t="s">
        <v>1007</v>
      </c>
      <c r="J378" s="68">
        <v>1120000</v>
      </c>
      <c r="K378" s="68">
        <v>900088</v>
      </c>
      <c r="L378" s="38" t="s">
        <v>234</v>
      </c>
      <c r="M378" s="39" t="s">
        <v>1197</v>
      </c>
      <c r="N378" s="39" t="s">
        <v>1209</v>
      </c>
      <c r="O378" s="50" t="s">
        <v>1282</v>
      </c>
      <c r="P378" s="50" t="s">
        <v>1282</v>
      </c>
      <c r="Q378" s="51" t="s">
        <v>1283</v>
      </c>
      <c r="R378" s="51" t="s">
        <v>1285</v>
      </c>
      <c r="S378" s="51" t="s">
        <v>1285</v>
      </c>
      <c r="T378" s="51" t="s">
        <v>1285</v>
      </c>
      <c r="U378" s="51" t="s">
        <v>1285</v>
      </c>
      <c r="V378" s="51" t="s">
        <v>1302</v>
      </c>
    </row>
    <row r="379" spans="2:22" s="44" customFormat="1" ht="160.5" customHeight="1" x14ac:dyDescent="0.25">
      <c r="B379" s="38">
        <f t="shared" si="14"/>
        <v>32</v>
      </c>
      <c r="C379" s="38" t="s">
        <v>1264</v>
      </c>
      <c r="D379" s="38" t="s">
        <v>1265</v>
      </c>
      <c r="E379" s="38" t="s">
        <v>1004</v>
      </c>
      <c r="F379" s="39" t="s">
        <v>1150</v>
      </c>
      <c r="G379" s="39" t="s">
        <v>1176</v>
      </c>
      <c r="H379" s="38" t="s">
        <v>1188</v>
      </c>
      <c r="I379" s="38" t="s">
        <v>1007</v>
      </c>
      <c r="J379" s="68">
        <v>1600000</v>
      </c>
      <c r="K379" s="68">
        <v>1285840</v>
      </c>
      <c r="L379" s="38" t="s">
        <v>234</v>
      </c>
      <c r="M379" s="39" t="s">
        <v>1331</v>
      </c>
      <c r="N379" s="39" t="s">
        <v>1205</v>
      </c>
      <c r="O379" s="50" t="s">
        <v>1282</v>
      </c>
      <c r="P379" s="50" t="s">
        <v>1282</v>
      </c>
      <c r="Q379" s="51" t="s">
        <v>1283</v>
      </c>
      <c r="R379" s="51" t="s">
        <v>1285</v>
      </c>
      <c r="S379" s="51" t="s">
        <v>1285</v>
      </c>
      <c r="T379" s="51" t="s">
        <v>1285</v>
      </c>
      <c r="U379" s="51" t="s">
        <v>1285</v>
      </c>
      <c r="V379" s="51" t="s">
        <v>1302</v>
      </c>
    </row>
    <row r="380" spans="2:22" s="44" customFormat="1" ht="160.5" customHeight="1" x14ac:dyDescent="0.25">
      <c r="B380" s="38">
        <f t="shared" si="14"/>
        <v>33</v>
      </c>
      <c r="C380" s="38" t="s">
        <v>1264</v>
      </c>
      <c r="D380" s="38" t="s">
        <v>1265</v>
      </c>
      <c r="E380" s="38" t="s">
        <v>1004</v>
      </c>
      <c r="F380" s="39" t="s">
        <v>1151</v>
      </c>
      <c r="G380" s="39" t="s">
        <v>1176</v>
      </c>
      <c r="H380" s="38" t="s">
        <v>1188</v>
      </c>
      <c r="I380" s="38" t="s">
        <v>1007</v>
      </c>
      <c r="J380" s="68">
        <v>1600000</v>
      </c>
      <c r="K380" s="68">
        <v>1285840</v>
      </c>
      <c r="L380" s="38" t="s">
        <v>234</v>
      </c>
      <c r="M380" s="39" t="s">
        <v>1331</v>
      </c>
      <c r="N380" s="39" t="s">
        <v>1205</v>
      </c>
      <c r="O380" s="50" t="s">
        <v>1282</v>
      </c>
      <c r="P380" s="50" t="s">
        <v>1282</v>
      </c>
      <c r="Q380" s="51" t="s">
        <v>1283</v>
      </c>
      <c r="R380" s="51" t="s">
        <v>1285</v>
      </c>
      <c r="S380" s="51" t="s">
        <v>1285</v>
      </c>
      <c r="T380" s="51" t="s">
        <v>1285</v>
      </c>
      <c r="U380" s="51" t="s">
        <v>1285</v>
      </c>
      <c r="V380" s="51" t="s">
        <v>1302</v>
      </c>
    </row>
    <row r="381" spans="2:22" s="44" customFormat="1" ht="160.5" customHeight="1" x14ac:dyDescent="0.25">
      <c r="B381" s="38">
        <f t="shared" si="14"/>
        <v>34</v>
      </c>
      <c r="C381" s="38" t="s">
        <v>1264</v>
      </c>
      <c r="D381" s="38" t="s">
        <v>1265</v>
      </c>
      <c r="E381" s="38" t="s">
        <v>1004</v>
      </c>
      <c r="F381" s="39" t="s">
        <v>1148</v>
      </c>
      <c r="G381" s="39" t="s">
        <v>1177</v>
      </c>
      <c r="H381" s="38" t="s">
        <v>1188</v>
      </c>
      <c r="I381" s="38" t="s">
        <v>462</v>
      </c>
      <c r="J381" s="68">
        <v>2000000</v>
      </c>
      <c r="K381" s="68">
        <v>800000</v>
      </c>
      <c r="L381" s="38" t="s">
        <v>234</v>
      </c>
      <c r="M381" s="39" t="s">
        <v>1196</v>
      </c>
      <c r="N381" s="39" t="s">
        <v>5</v>
      </c>
      <c r="O381" s="50" t="s">
        <v>1282</v>
      </c>
      <c r="P381" s="50" t="s">
        <v>1283</v>
      </c>
      <c r="Q381" s="69"/>
      <c r="R381" s="51" t="s">
        <v>1285</v>
      </c>
      <c r="S381" s="51" t="s">
        <v>1285</v>
      </c>
      <c r="T381" s="51" t="s">
        <v>1286</v>
      </c>
      <c r="U381" s="51" t="s">
        <v>1286</v>
      </c>
      <c r="V381" s="51" t="s">
        <v>1292</v>
      </c>
    </row>
    <row r="382" spans="2:22" s="44" customFormat="1" ht="252" x14ac:dyDescent="0.25">
      <c r="B382" s="38">
        <f t="shared" si="14"/>
        <v>35</v>
      </c>
      <c r="C382" s="38" t="s">
        <v>1264</v>
      </c>
      <c r="D382" s="38" t="s">
        <v>1265</v>
      </c>
      <c r="E382" s="38" t="s">
        <v>1004</v>
      </c>
      <c r="F382" s="39" t="s">
        <v>1152</v>
      </c>
      <c r="G382" s="39" t="s">
        <v>1178</v>
      </c>
      <c r="H382" s="38" t="s">
        <v>1188</v>
      </c>
      <c r="I382" s="38" t="s">
        <v>1191</v>
      </c>
      <c r="J382" s="68">
        <v>6000000</v>
      </c>
      <c r="K382" s="68">
        <v>5053650</v>
      </c>
      <c r="L382" s="38" t="s">
        <v>234</v>
      </c>
      <c r="M382" s="39" t="s">
        <v>1198</v>
      </c>
      <c r="N382" s="39" t="s">
        <v>1009</v>
      </c>
      <c r="O382" s="50" t="s">
        <v>1282</v>
      </c>
      <c r="P382" s="50" t="s">
        <v>1283</v>
      </c>
      <c r="Q382" s="51" t="s">
        <v>1283</v>
      </c>
      <c r="R382" s="51" t="s">
        <v>1285</v>
      </c>
      <c r="S382" s="51" t="s">
        <v>1285</v>
      </c>
      <c r="T382" s="51" t="s">
        <v>1286</v>
      </c>
      <c r="U382" s="51" t="s">
        <v>1286</v>
      </c>
      <c r="V382" s="51" t="s">
        <v>1292</v>
      </c>
    </row>
    <row r="383" spans="2:22" s="44" customFormat="1" ht="328.5" customHeight="1" x14ac:dyDescent="0.25">
      <c r="B383" s="38">
        <f t="shared" si="14"/>
        <v>36</v>
      </c>
      <c r="C383" s="38" t="s">
        <v>1264</v>
      </c>
      <c r="D383" s="38" t="s">
        <v>1265</v>
      </c>
      <c r="E383" s="38" t="s">
        <v>1004</v>
      </c>
      <c r="F383" s="39" t="s">
        <v>1153</v>
      </c>
      <c r="G383" s="39" t="s">
        <v>1179</v>
      </c>
      <c r="H383" s="38" t="s">
        <v>1188</v>
      </c>
      <c r="I383" s="38" t="s">
        <v>1007</v>
      </c>
      <c r="J383" s="68">
        <v>7000000</v>
      </c>
      <c r="K383" s="68">
        <v>5718250</v>
      </c>
      <c r="L383" s="38" t="s">
        <v>234</v>
      </c>
      <c r="M383" s="39" t="s">
        <v>1333</v>
      </c>
      <c r="N383" s="39" t="s">
        <v>1009</v>
      </c>
      <c r="O383" s="50" t="s">
        <v>1282</v>
      </c>
      <c r="P383" s="50" t="s">
        <v>1282</v>
      </c>
      <c r="Q383" s="51" t="s">
        <v>1283</v>
      </c>
      <c r="R383" s="51" t="s">
        <v>1285</v>
      </c>
      <c r="S383" s="51" t="s">
        <v>1285</v>
      </c>
      <c r="T383" s="51" t="s">
        <v>1285</v>
      </c>
      <c r="U383" s="51" t="s">
        <v>1285</v>
      </c>
      <c r="V383" s="51" t="s">
        <v>1302</v>
      </c>
    </row>
    <row r="384" spans="2:22" s="44" customFormat="1" ht="249" customHeight="1" x14ac:dyDescent="0.25">
      <c r="B384" s="38">
        <f t="shared" si="14"/>
        <v>37</v>
      </c>
      <c r="C384" s="38" t="s">
        <v>1264</v>
      </c>
      <c r="D384" s="38" t="s">
        <v>1265</v>
      </c>
      <c r="E384" s="38" t="s">
        <v>1004</v>
      </c>
      <c r="F384" s="39" t="s">
        <v>1016</v>
      </c>
      <c r="G384" s="39" t="s">
        <v>1016</v>
      </c>
      <c r="H384" s="38" t="s">
        <v>1075</v>
      </c>
      <c r="I384" s="38" t="s">
        <v>462</v>
      </c>
      <c r="J384" s="68">
        <v>6000000</v>
      </c>
      <c r="K384" s="68">
        <v>2400000</v>
      </c>
      <c r="L384" s="38" t="s">
        <v>80</v>
      </c>
      <c r="M384" s="39" t="s">
        <v>1192</v>
      </c>
      <c r="N384" s="39" t="s">
        <v>63</v>
      </c>
      <c r="O384" s="50" t="s">
        <v>1282</v>
      </c>
      <c r="P384" s="50" t="s">
        <v>1283</v>
      </c>
      <c r="Q384" s="51" t="s">
        <v>1283</v>
      </c>
      <c r="R384" s="51" t="s">
        <v>1285</v>
      </c>
      <c r="S384" s="51" t="s">
        <v>1285</v>
      </c>
      <c r="T384" s="51" t="s">
        <v>1286</v>
      </c>
      <c r="U384" s="51" t="s">
        <v>1286</v>
      </c>
      <c r="V384" s="51" t="s">
        <v>1292</v>
      </c>
    </row>
    <row r="385" spans="2:22" s="44" customFormat="1" ht="160.5" customHeight="1" x14ac:dyDescent="0.25">
      <c r="B385" s="38">
        <f t="shared" si="14"/>
        <v>38</v>
      </c>
      <c r="C385" s="38" t="s">
        <v>1264</v>
      </c>
      <c r="D385" s="38" t="s">
        <v>1265</v>
      </c>
      <c r="E385" s="38" t="s">
        <v>1004</v>
      </c>
      <c r="F385" s="39" t="s">
        <v>1083</v>
      </c>
      <c r="G385" s="39" t="s">
        <v>1084</v>
      </c>
      <c r="H385" s="38" t="s">
        <v>1075</v>
      </c>
      <c r="I385" s="38" t="s">
        <v>1277</v>
      </c>
      <c r="J385" s="68">
        <v>100000000</v>
      </c>
      <c r="K385" s="68">
        <v>42500000</v>
      </c>
      <c r="L385" s="38" t="s">
        <v>80</v>
      </c>
      <c r="M385" s="39" t="s">
        <v>1334</v>
      </c>
      <c r="N385" s="39" t="s">
        <v>63</v>
      </c>
      <c r="O385" s="50" t="s">
        <v>1283</v>
      </c>
      <c r="P385" s="50" t="s">
        <v>1283</v>
      </c>
      <c r="Q385" s="57" t="s">
        <v>1285</v>
      </c>
      <c r="R385" s="51" t="s">
        <v>1286</v>
      </c>
      <c r="S385" s="51" t="s">
        <v>1286</v>
      </c>
      <c r="T385" s="51" t="s">
        <v>1286</v>
      </c>
      <c r="U385" s="51" t="s">
        <v>1286</v>
      </c>
      <c r="V385" s="51" t="s">
        <v>1292</v>
      </c>
    </row>
    <row r="386" spans="2:22" s="44" customFormat="1" ht="160.5" customHeight="1" x14ac:dyDescent="0.25">
      <c r="B386" s="38">
        <f t="shared" si="14"/>
        <v>39</v>
      </c>
      <c r="C386" s="38" t="s">
        <v>1264</v>
      </c>
      <c r="D386" s="38" t="s">
        <v>1265</v>
      </c>
      <c r="E386" s="38" t="s">
        <v>1004</v>
      </c>
      <c r="F386" s="39" t="s">
        <v>1154</v>
      </c>
      <c r="G386" s="39" t="s">
        <v>1180</v>
      </c>
      <c r="H386" s="38" t="s">
        <v>1188</v>
      </c>
      <c r="I386" s="38" t="s">
        <v>1007</v>
      </c>
      <c r="J386" s="68">
        <v>11500000</v>
      </c>
      <c r="K386" s="68">
        <v>9311500</v>
      </c>
      <c r="L386" s="38" t="s">
        <v>234</v>
      </c>
      <c r="M386" s="39" t="s">
        <v>1335</v>
      </c>
      <c r="N386" s="39" t="s">
        <v>1210</v>
      </c>
      <c r="O386" s="50" t="s">
        <v>1282</v>
      </c>
      <c r="P386" s="50" t="s">
        <v>1282</v>
      </c>
      <c r="Q386" s="51" t="s">
        <v>1283</v>
      </c>
      <c r="R386" s="51" t="s">
        <v>1285</v>
      </c>
      <c r="S386" s="51" t="s">
        <v>1285</v>
      </c>
      <c r="T386" s="51" t="s">
        <v>1285</v>
      </c>
      <c r="U386" s="51" t="s">
        <v>1285</v>
      </c>
      <c r="V386" s="51" t="s">
        <v>1302</v>
      </c>
    </row>
    <row r="387" spans="2:22" s="44" customFormat="1" ht="160.5" customHeight="1" x14ac:dyDescent="0.25">
      <c r="B387" s="38">
        <f t="shared" si="14"/>
        <v>40</v>
      </c>
      <c r="C387" s="38" t="s">
        <v>1264</v>
      </c>
      <c r="D387" s="38" t="s">
        <v>1265</v>
      </c>
      <c r="E387" s="38" t="s">
        <v>1004</v>
      </c>
      <c r="F387" s="39" t="s">
        <v>1083</v>
      </c>
      <c r="G387" s="39" t="s">
        <v>1084</v>
      </c>
      <c r="H387" s="40" t="s">
        <v>1075</v>
      </c>
      <c r="I387" s="38" t="s">
        <v>462</v>
      </c>
      <c r="J387" s="68">
        <v>20000000</v>
      </c>
      <c r="K387" s="68">
        <v>4000000</v>
      </c>
      <c r="L387" s="38" t="s">
        <v>80</v>
      </c>
      <c r="M387" s="39" t="s">
        <v>1334</v>
      </c>
      <c r="N387" s="38" t="s">
        <v>63</v>
      </c>
      <c r="O387" s="50" t="s">
        <v>1283</v>
      </c>
      <c r="P387" s="50" t="s">
        <v>1283</v>
      </c>
      <c r="Q387" s="57" t="s">
        <v>1285</v>
      </c>
      <c r="R387" s="51" t="s">
        <v>1286</v>
      </c>
      <c r="S387" s="51" t="s">
        <v>1286</v>
      </c>
      <c r="T387" s="51" t="s">
        <v>1286</v>
      </c>
      <c r="U387" s="51" t="s">
        <v>1286</v>
      </c>
      <c r="V387" s="51" t="s">
        <v>1292</v>
      </c>
    </row>
    <row r="388" spans="2:22" s="44" customFormat="1" ht="408.75" customHeight="1" x14ac:dyDescent="0.25">
      <c r="B388" s="38">
        <f t="shared" si="14"/>
        <v>41</v>
      </c>
      <c r="C388" s="38" t="s">
        <v>1264</v>
      </c>
      <c r="D388" s="38" t="s">
        <v>1265</v>
      </c>
      <c r="E388" s="38" t="s">
        <v>1004</v>
      </c>
      <c r="F388" s="39" t="s">
        <v>1085</v>
      </c>
      <c r="G388" s="39" t="s">
        <v>1086</v>
      </c>
      <c r="H388" s="40" t="s">
        <v>1075</v>
      </c>
      <c r="I388" s="38" t="s">
        <v>1277</v>
      </c>
      <c r="J388" s="68">
        <v>40210400</v>
      </c>
      <c r="K388" s="68">
        <v>25678840</v>
      </c>
      <c r="L388" s="38" t="s">
        <v>80</v>
      </c>
      <c r="M388" s="39" t="s">
        <v>1336</v>
      </c>
      <c r="N388" s="38" t="s">
        <v>63</v>
      </c>
      <c r="O388" s="50" t="s">
        <v>1283</v>
      </c>
      <c r="P388" s="50" t="s">
        <v>1283</v>
      </c>
      <c r="Q388" s="57" t="s">
        <v>1285</v>
      </c>
      <c r="R388" s="51" t="s">
        <v>1286</v>
      </c>
      <c r="S388" s="51" t="s">
        <v>1286</v>
      </c>
      <c r="T388" s="51" t="s">
        <v>1286</v>
      </c>
      <c r="U388" s="51" t="s">
        <v>1286</v>
      </c>
      <c r="V388" s="51" t="s">
        <v>1292</v>
      </c>
    </row>
    <row r="389" spans="2:22" s="44" customFormat="1" ht="337.5" customHeight="1" x14ac:dyDescent="0.25">
      <c r="B389" s="38">
        <f t="shared" si="14"/>
        <v>42</v>
      </c>
      <c r="C389" s="38" t="s">
        <v>1264</v>
      </c>
      <c r="D389" s="38" t="s">
        <v>1265</v>
      </c>
      <c r="E389" s="38" t="s">
        <v>1004</v>
      </c>
      <c r="F389" s="39" t="s">
        <v>1085</v>
      </c>
      <c r="G389" s="39" t="s">
        <v>1086</v>
      </c>
      <c r="H389" s="40" t="s">
        <v>1075</v>
      </c>
      <c r="I389" s="38" t="s">
        <v>462</v>
      </c>
      <c r="J389" s="68">
        <v>10000000</v>
      </c>
      <c r="K389" s="68">
        <v>2182000</v>
      </c>
      <c r="L389" s="38" t="s">
        <v>80</v>
      </c>
      <c r="M389" s="39" t="s">
        <v>1336</v>
      </c>
      <c r="N389" s="38" t="s">
        <v>63</v>
      </c>
      <c r="O389" s="50" t="s">
        <v>1283</v>
      </c>
      <c r="P389" s="50" t="s">
        <v>1283</v>
      </c>
      <c r="Q389" s="57" t="s">
        <v>1285</v>
      </c>
      <c r="R389" s="51" t="s">
        <v>1286</v>
      </c>
      <c r="S389" s="51" t="s">
        <v>1286</v>
      </c>
      <c r="T389" s="51" t="s">
        <v>1286</v>
      </c>
      <c r="U389" s="51" t="s">
        <v>1286</v>
      </c>
      <c r="V389" s="51" t="s">
        <v>1292</v>
      </c>
    </row>
    <row r="390" spans="2:22" s="44" customFormat="1" ht="160.5" customHeight="1" x14ac:dyDescent="0.25">
      <c r="B390" s="38">
        <f t="shared" si="14"/>
        <v>43</v>
      </c>
      <c r="C390" s="38" t="s">
        <v>1264</v>
      </c>
      <c r="D390" s="38" t="s">
        <v>1265</v>
      </c>
      <c r="E390" s="38" t="s">
        <v>1004</v>
      </c>
      <c r="F390" s="39" t="s">
        <v>1017</v>
      </c>
      <c r="G390" s="39" t="s">
        <v>1181</v>
      </c>
      <c r="H390" s="40" t="s">
        <v>1075</v>
      </c>
      <c r="I390" s="38" t="s">
        <v>1277</v>
      </c>
      <c r="J390" s="68">
        <v>425000000</v>
      </c>
      <c r="K390" s="68">
        <v>42500000</v>
      </c>
      <c r="L390" s="38" t="s">
        <v>80</v>
      </c>
      <c r="M390" s="39" t="s">
        <v>1323</v>
      </c>
      <c r="N390" s="38" t="s">
        <v>1211</v>
      </c>
      <c r="O390" s="50" t="s">
        <v>1281</v>
      </c>
      <c r="P390" s="50" t="s">
        <v>1281</v>
      </c>
      <c r="Q390" s="51" t="s">
        <v>1281</v>
      </c>
      <c r="R390" s="51" t="s">
        <v>1281</v>
      </c>
      <c r="S390" s="51" t="s">
        <v>1283</v>
      </c>
      <c r="T390" s="51" t="s">
        <v>1283</v>
      </c>
      <c r="U390" s="51" t="s">
        <v>1285</v>
      </c>
      <c r="V390" s="51" t="s">
        <v>1297</v>
      </c>
    </row>
    <row r="391" spans="2:22" s="44" customFormat="1" ht="160.5" customHeight="1" x14ac:dyDescent="0.25">
      <c r="B391" s="38">
        <f t="shared" si="14"/>
        <v>44</v>
      </c>
      <c r="C391" s="38" t="s">
        <v>1264</v>
      </c>
      <c r="D391" s="38" t="s">
        <v>1265</v>
      </c>
      <c r="E391" s="38" t="s">
        <v>1004</v>
      </c>
      <c r="F391" s="39" t="s">
        <v>1018</v>
      </c>
      <c r="G391" s="39" t="s">
        <v>1019</v>
      </c>
      <c r="H391" s="40" t="s">
        <v>1075</v>
      </c>
      <c r="I391" s="38" t="s">
        <v>1007</v>
      </c>
      <c r="J391" s="68">
        <v>21000000</v>
      </c>
      <c r="K391" s="68">
        <v>10662091</v>
      </c>
      <c r="L391" s="38" t="s">
        <v>80</v>
      </c>
      <c r="M391" s="39" t="s">
        <v>1087</v>
      </c>
      <c r="N391" s="38" t="s">
        <v>1020</v>
      </c>
      <c r="O391" s="50" t="s">
        <v>1282</v>
      </c>
      <c r="P391" s="50" t="s">
        <v>1283</v>
      </c>
      <c r="Q391" s="51" t="s">
        <v>1283</v>
      </c>
      <c r="R391" s="51" t="s">
        <v>1285</v>
      </c>
      <c r="S391" s="51" t="s">
        <v>1285</v>
      </c>
      <c r="T391" s="51" t="s">
        <v>1286</v>
      </c>
      <c r="U391" s="51" t="s">
        <v>1286</v>
      </c>
      <c r="V391" s="51" t="s">
        <v>1292</v>
      </c>
    </row>
    <row r="392" spans="2:22" s="44" customFormat="1" ht="160.5" customHeight="1" x14ac:dyDescent="0.25">
      <c r="B392" s="38">
        <f t="shared" si="14"/>
        <v>45</v>
      </c>
      <c r="C392" s="38" t="s">
        <v>1264</v>
      </c>
      <c r="D392" s="38" t="s">
        <v>1265</v>
      </c>
      <c r="E392" s="38" t="s">
        <v>1004</v>
      </c>
      <c r="F392" s="39" t="s">
        <v>1018</v>
      </c>
      <c r="G392" s="39" t="s">
        <v>1021</v>
      </c>
      <c r="H392" s="40" t="s">
        <v>1075</v>
      </c>
      <c r="I392" s="38" t="s">
        <v>233</v>
      </c>
      <c r="J392" s="68">
        <v>15000000</v>
      </c>
      <c r="K392" s="68">
        <v>12750000</v>
      </c>
      <c r="L392" s="38" t="s">
        <v>80</v>
      </c>
      <c r="M392" s="39" t="s">
        <v>1088</v>
      </c>
      <c r="N392" s="38" t="s">
        <v>1020</v>
      </c>
      <c r="O392" s="50" t="s">
        <v>1282</v>
      </c>
      <c r="P392" s="50" t="s">
        <v>1283</v>
      </c>
      <c r="Q392" s="51" t="s">
        <v>1283</v>
      </c>
      <c r="R392" s="51" t="s">
        <v>1285</v>
      </c>
      <c r="S392" s="51" t="s">
        <v>1285</v>
      </c>
      <c r="T392" s="51" t="s">
        <v>1286</v>
      </c>
      <c r="U392" s="51" t="s">
        <v>1286</v>
      </c>
      <c r="V392" s="51" t="s">
        <v>1292</v>
      </c>
    </row>
    <row r="393" spans="2:22" s="44" customFormat="1" ht="256.5" customHeight="1" x14ac:dyDescent="0.25">
      <c r="B393" s="38">
        <f t="shared" si="14"/>
        <v>46</v>
      </c>
      <c r="C393" s="38" t="s">
        <v>1264</v>
      </c>
      <c r="D393" s="38" t="s">
        <v>1265</v>
      </c>
      <c r="E393" s="38" t="s">
        <v>1004</v>
      </c>
      <c r="F393" s="39" t="s">
        <v>1018</v>
      </c>
      <c r="G393" s="39" t="s">
        <v>1022</v>
      </c>
      <c r="H393" s="40" t="s">
        <v>1075</v>
      </c>
      <c r="I393" s="38" t="s">
        <v>233</v>
      </c>
      <c r="J393" s="68">
        <v>22000000</v>
      </c>
      <c r="K393" s="68">
        <v>18700000</v>
      </c>
      <c r="L393" s="38" t="s">
        <v>80</v>
      </c>
      <c r="M393" s="39" t="s">
        <v>1337</v>
      </c>
      <c r="N393" s="38" t="s">
        <v>63</v>
      </c>
      <c r="O393" s="50" t="s">
        <v>1282</v>
      </c>
      <c r="P393" s="50" t="s">
        <v>1283</v>
      </c>
      <c r="Q393" s="51" t="s">
        <v>1283</v>
      </c>
      <c r="R393" s="51" t="s">
        <v>1285</v>
      </c>
      <c r="S393" s="51" t="s">
        <v>1285</v>
      </c>
      <c r="T393" s="51" t="s">
        <v>1286</v>
      </c>
      <c r="U393" s="51" t="s">
        <v>1286</v>
      </c>
      <c r="V393" s="51" t="s">
        <v>1292</v>
      </c>
    </row>
    <row r="394" spans="2:22" s="44" customFormat="1" ht="160.5" customHeight="1" x14ac:dyDescent="0.25">
      <c r="B394" s="38">
        <f t="shared" si="14"/>
        <v>47</v>
      </c>
      <c r="C394" s="38" t="s">
        <v>1264</v>
      </c>
      <c r="D394" s="38" t="s">
        <v>1265</v>
      </c>
      <c r="E394" s="38" t="s">
        <v>1004</v>
      </c>
      <c r="F394" s="39" t="s">
        <v>1023</v>
      </c>
      <c r="G394" s="39" t="s">
        <v>1024</v>
      </c>
      <c r="H394" s="40" t="s">
        <v>1075</v>
      </c>
      <c r="I394" s="38" t="s">
        <v>1025</v>
      </c>
      <c r="J394" s="68">
        <v>4800000</v>
      </c>
      <c r="K394" s="68">
        <v>2710875</v>
      </c>
      <c r="L394" s="38" t="s">
        <v>80</v>
      </c>
      <c r="M394" s="39" t="s">
        <v>1026</v>
      </c>
      <c r="N394" s="38" t="s">
        <v>1039</v>
      </c>
      <c r="O394" s="50" t="s">
        <v>1283</v>
      </c>
      <c r="P394" s="50" t="s">
        <v>1285</v>
      </c>
      <c r="Q394" s="57" t="s">
        <v>1285</v>
      </c>
      <c r="R394" s="51" t="s">
        <v>1286</v>
      </c>
      <c r="S394" s="51" t="s">
        <v>1286</v>
      </c>
      <c r="T394" s="51" t="s">
        <v>1287</v>
      </c>
      <c r="U394" s="51" t="s">
        <v>1287</v>
      </c>
      <c r="V394" s="51" t="s">
        <v>1298</v>
      </c>
    </row>
    <row r="395" spans="2:22" s="44" customFormat="1" ht="321.75" customHeight="1" x14ac:dyDescent="0.25">
      <c r="B395" s="38">
        <f t="shared" si="14"/>
        <v>48</v>
      </c>
      <c r="C395" s="38" t="s">
        <v>1264</v>
      </c>
      <c r="D395" s="38" t="s">
        <v>1265</v>
      </c>
      <c r="E395" s="38" t="s">
        <v>1004</v>
      </c>
      <c r="F395" s="39" t="s">
        <v>1027</v>
      </c>
      <c r="G395" s="39" t="s">
        <v>1028</v>
      </c>
      <c r="H395" s="40" t="s">
        <v>1075</v>
      </c>
      <c r="I395" s="38" t="s">
        <v>1007</v>
      </c>
      <c r="J395" s="68">
        <v>51000000</v>
      </c>
      <c r="K395" s="68">
        <v>25893650</v>
      </c>
      <c r="L395" s="38" t="s">
        <v>80</v>
      </c>
      <c r="M395" s="39" t="s">
        <v>1338</v>
      </c>
      <c r="N395" s="38" t="s">
        <v>1089</v>
      </c>
      <c r="O395" s="50" t="s">
        <v>1283</v>
      </c>
      <c r="P395" s="50" t="s">
        <v>1283</v>
      </c>
      <c r="Q395" s="57" t="s">
        <v>1285</v>
      </c>
      <c r="R395" s="51" t="s">
        <v>1286</v>
      </c>
      <c r="S395" s="51" t="s">
        <v>1286</v>
      </c>
      <c r="T395" s="51" t="s">
        <v>1286</v>
      </c>
      <c r="U395" s="51" t="s">
        <v>1286</v>
      </c>
      <c r="V395" s="51" t="s">
        <v>1292</v>
      </c>
    </row>
    <row r="396" spans="2:22" s="44" customFormat="1" ht="231" x14ac:dyDescent="0.25">
      <c r="B396" s="38">
        <f t="shared" si="14"/>
        <v>49</v>
      </c>
      <c r="C396" s="38" t="s">
        <v>1264</v>
      </c>
      <c r="D396" s="38" t="s">
        <v>1265</v>
      </c>
      <c r="E396" s="38" t="s">
        <v>1004</v>
      </c>
      <c r="F396" s="39" t="s">
        <v>1029</v>
      </c>
      <c r="G396" s="39" t="s">
        <v>1030</v>
      </c>
      <c r="H396" s="40" t="s">
        <v>1075</v>
      </c>
      <c r="I396" s="38" t="s">
        <v>1007</v>
      </c>
      <c r="J396" s="68">
        <v>32000000</v>
      </c>
      <c r="K396" s="68">
        <v>16246996</v>
      </c>
      <c r="L396" s="38" t="s">
        <v>80</v>
      </c>
      <c r="M396" s="39" t="s">
        <v>1339</v>
      </c>
      <c r="N396" s="38" t="s">
        <v>1089</v>
      </c>
      <c r="O396" s="50" t="s">
        <v>1283</v>
      </c>
      <c r="P396" s="50" t="s">
        <v>1283</v>
      </c>
      <c r="Q396" s="57" t="s">
        <v>1285</v>
      </c>
      <c r="R396" s="51" t="s">
        <v>1286</v>
      </c>
      <c r="S396" s="51" t="s">
        <v>1286</v>
      </c>
      <c r="T396" s="51" t="s">
        <v>1286</v>
      </c>
      <c r="U396" s="51" t="s">
        <v>1286</v>
      </c>
      <c r="V396" s="51" t="s">
        <v>1292</v>
      </c>
    </row>
    <row r="397" spans="2:22" s="44" customFormat="1" ht="333.75" customHeight="1" x14ac:dyDescent="0.25">
      <c r="B397" s="38">
        <f t="shared" si="14"/>
        <v>50</v>
      </c>
      <c r="C397" s="38" t="s">
        <v>1264</v>
      </c>
      <c r="D397" s="38" t="s">
        <v>1265</v>
      </c>
      <c r="E397" s="38" t="s">
        <v>1004</v>
      </c>
      <c r="F397" s="39" t="s">
        <v>1031</v>
      </c>
      <c r="G397" s="39" t="s">
        <v>1032</v>
      </c>
      <c r="H397" s="40" t="s">
        <v>1075</v>
      </c>
      <c r="I397" s="38" t="s">
        <v>233</v>
      </c>
      <c r="J397" s="68">
        <v>5000000</v>
      </c>
      <c r="K397" s="68">
        <v>4250000</v>
      </c>
      <c r="L397" s="38" t="s">
        <v>80</v>
      </c>
      <c r="M397" s="39" t="s">
        <v>1340</v>
      </c>
      <c r="N397" s="38" t="s">
        <v>1089</v>
      </c>
      <c r="O397" s="50" t="s">
        <v>1282</v>
      </c>
      <c r="P397" s="50" t="s">
        <v>1283</v>
      </c>
      <c r="Q397" s="51" t="s">
        <v>1283</v>
      </c>
      <c r="R397" s="51" t="s">
        <v>1285</v>
      </c>
      <c r="S397" s="51" t="s">
        <v>1285</v>
      </c>
      <c r="T397" s="51" t="s">
        <v>1286</v>
      </c>
      <c r="U397" s="51" t="s">
        <v>1286</v>
      </c>
      <c r="V397" s="51" t="s">
        <v>1292</v>
      </c>
    </row>
    <row r="398" spans="2:22" s="44" customFormat="1" ht="336.75" customHeight="1" x14ac:dyDescent="0.25">
      <c r="B398" s="38">
        <f t="shared" si="14"/>
        <v>51</v>
      </c>
      <c r="C398" s="38" t="s">
        <v>1264</v>
      </c>
      <c r="D398" s="38" t="s">
        <v>1265</v>
      </c>
      <c r="E398" s="38" t="s">
        <v>1004</v>
      </c>
      <c r="F398" s="39" t="s">
        <v>1033</v>
      </c>
      <c r="G398" s="39" t="s">
        <v>1034</v>
      </c>
      <c r="H398" s="40" t="s">
        <v>1075</v>
      </c>
      <c r="I398" s="38" t="s">
        <v>1025</v>
      </c>
      <c r="J398" s="68">
        <v>26000000</v>
      </c>
      <c r="K398" s="68">
        <v>17992624</v>
      </c>
      <c r="L398" s="38" t="s">
        <v>80</v>
      </c>
      <c r="M398" s="39" t="s">
        <v>1341</v>
      </c>
      <c r="N398" s="38" t="s">
        <v>63</v>
      </c>
      <c r="O398" s="50" t="s">
        <v>1283</v>
      </c>
      <c r="P398" s="50" t="s">
        <v>1285</v>
      </c>
      <c r="Q398" s="57" t="s">
        <v>1285</v>
      </c>
      <c r="R398" s="51" t="s">
        <v>1286</v>
      </c>
      <c r="S398" s="51" t="s">
        <v>1286</v>
      </c>
      <c r="T398" s="51" t="s">
        <v>1287</v>
      </c>
      <c r="U398" s="51" t="s">
        <v>1287</v>
      </c>
      <c r="V398" s="51" t="s">
        <v>1298</v>
      </c>
    </row>
    <row r="399" spans="2:22" s="44" customFormat="1" ht="272.25" customHeight="1" x14ac:dyDescent="0.25">
      <c r="B399" s="38">
        <f t="shared" si="14"/>
        <v>52</v>
      </c>
      <c r="C399" s="38" t="s">
        <v>1264</v>
      </c>
      <c r="D399" s="38" t="s">
        <v>1265</v>
      </c>
      <c r="E399" s="38" t="s">
        <v>1004</v>
      </c>
      <c r="F399" s="39" t="s">
        <v>1035</v>
      </c>
      <c r="G399" s="39" t="s">
        <v>1182</v>
      </c>
      <c r="H399" s="40" t="s">
        <v>1188</v>
      </c>
      <c r="I399" s="38" t="s">
        <v>1007</v>
      </c>
      <c r="J399" s="68">
        <v>7000000</v>
      </c>
      <c r="K399" s="68">
        <v>5625550</v>
      </c>
      <c r="L399" s="38" t="s">
        <v>234</v>
      </c>
      <c r="M399" s="39" t="s">
        <v>1342</v>
      </c>
      <c r="N399" s="38" t="s">
        <v>63</v>
      </c>
      <c r="O399" s="50" t="s">
        <v>1282</v>
      </c>
      <c r="P399" s="50" t="s">
        <v>1282</v>
      </c>
      <c r="Q399" s="51" t="s">
        <v>1283</v>
      </c>
      <c r="R399" s="51" t="s">
        <v>1285</v>
      </c>
      <c r="S399" s="51" t="s">
        <v>1285</v>
      </c>
      <c r="T399" s="51" t="s">
        <v>1285</v>
      </c>
      <c r="U399" s="51" t="s">
        <v>1285</v>
      </c>
      <c r="V399" s="51" t="s">
        <v>1302</v>
      </c>
    </row>
    <row r="400" spans="2:22" s="44" customFormat="1" ht="160.5" customHeight="1" x14ac:dyDescent="0.25">
      <c r="B400" s="38">
        <f t="shared" si="14"/>
        <v>53</v>
      </c>
      <c r="C400" s="38" t="s">
        <v>1264</v>
      </c>
      <c r="D400" s="38" t="s">
        <v>1265</v>
      </c>
      <c r="E400" s="38" t="s">
        <v>1004</v>
      </c>
      <c r="F400" s="39" t="s">
        <v>1036</v>
      </c>
      <c r="G400" s="39" t="s">
        <v>1183</v>
      </c>
      <c r="H400" s="40" t="s">
        <v>1189</v>
      </c>
      <c r="I400" s="38" t="s">
        <v>1007</v>
      </c>
      <c r="J400" s="68">
        <v>50000000</v>
      </c>
      <c r="K400" s="68">
        <v>40182500</v>
      </c>
      <c r="L400" s="38" t="s">
        <v>234</v>
      </c>
      <c r="M400" s="39" t="s">
        <v>1037</v>
      </c>
      <c r="N400" s="38" t="s">
        <v>63</v>
      </c>
      <c r="O400" s="50" t="s">
        <v>1282</v>
      </c>
      <c r="P400" s="50" t="s">
        <v>1282</v>
      </c>
      <c r="Q400" s="51" t="s">
        <v>1283</v>
      </c>
      <c r="R400" s="51" t="s">
        <v>1285</v>
      </c>
      <c r="S400" s="51" t="s">
        <v>1285</v>
      </c>
      <c r="T400" s="51" t="s">
        <v>1285</v>
      </c>
      <c r="U400" s="51" t="s">
        <v>1285</v>
      </c>
      <c r="V400" s="51" t="s">
        <v>1302</v>
      </c>
    </row>
    <row r="401" spans="2:22" s="44" customFormat="1" ht="160.5" customHeight="1" x14ac:dyDescent="0.25">
      <c r="B401" s="38">
        <f t="shared" si="14"/>
        <v>54</v>
      </c>
      <c r="C401" s="38" t="s">
        <v>1264</v>
      </c>
      <c r="D401" s="38" t="s">
        <v>1265</v>
      </c>
      <c r="E401" s="38" t="s">
        <v>1004</v>
      </c>
      <c r="F401" s="39" t="s">
        <v>1155</v>
      </c>
      <c r="G401" s="39" t="s">
        <v>1038</v>
      </c>
      <c r="H401" s="40" t="s">
        <v>1189</v>
      </c>
      <c r="I401" s="38" t="s">
        <v>1007</v>
      </c>
      <c r="J401" s="68">
        <v>12000000</v>
      </c>
      <c r="K401" s="68">
        <v>9643800</v>
      </c>
      <c r="L401" s="38" t="s">
        <v>234</v>
      </c>
      <c r="M401" s="39" t="s">
        <v>1199</v>
      </c>
      <c r="N401" s="38" t="s">
        <v>1039</v>
      </c>
      <c r="O401" s="50" t="s">
        <v>1283</v>
      </c>
      <c r="P401" s="50" t="s">
        <v>1283</v>
      </c>
      <c r="Q401" s="57" t="s">
        <v>1285</v>
      </c>
      <c r="R401" s="51" t="s">
        <v>1286</v>
      </c>
      <c r="S401" s="51" t="s">
        <v>1286</v>
      </c>
      <c r="T401" s="51" t="s">
        <v>1286</v>
      </c>
      <c r="U401" s="51" t="s">
        <v>1286</v>
      </c>
      <c r="V401" s="51" t="s">
        <v>1292</v>
      </c>
    </row>
    <row r="402" spans="2:22" s="44" customFormat="1" ht="160.5" customHeight="1" x14ac:dyDescent="0.25">
      <c r="B402" s="38">
        <f t="shared" si="14"/>
        <v>55</v>
      </c>
      <c r="C402" s="38" t="s">
        <v>1264</v>
      </c>
      <c r="D402" s="38" t="s">
        <v>1265</v>
      </c>
      <c r="E402" s="38" t="s">
        <v>1004</v>
      </c>
      <c r="F402" s="39" t="s">
        <v>1156</v>
      </c>
      <c r="G402" s="39" t="s">
        <v>1090</v>
      </c>
      <c r="H402" s="40" t="s">
        <v>1075</v>
      </c>
      <c r="I402" s="38" t="s">
        <v>233</v>
      </c>
      <c r="J402" s="68">
        <v>1228516624.6500001</v>
      </c>
      <c r="K402" s="68">
        <v>219342325.56</v>
      </c>
      <c r="L402" s="38" t="s">
        <v>80</v>
      </c>
      <c r="M402" s="39" t="s">
        <v>1091</v>
      </c>
      <c r="N402" s="38" t="s">
        <v>1040</v>
      </c>
      <c r="O402" s="50" t="s">
        <v>1282</v>
      </c>
      <c r="P402" s="50" t="s">
        <v>1283</v>
      </c>
      <c r="Q402" s="51" t="s">
        <v>1283</v>
      </c>
      <c r="R402" s="51" t="s">
        <v>1285</v>
      </c>
      <c r="S402" s="51" t="s">
        <v>1285</v>
      </c>
      <c r="T402" s="51" t="s">
        <v>1286</v>
      </c>
      <c r="U402" s="51" t="s">
        <v>1286</v>
      </c>
      <c r="V402" s="51" t="s">
        <v>1293</v>
      </c>
    </row>
    <row r="403" spans="2:22" s="44" customFormat="1" ht="160.5" customHeight="1" x14ac:dyDescent="0.25">
      <c r="B403" s="38">
        <f t="shared" si="14"/>
        <v>56</v>
      </c>
      <c r="C403" s="38" t="s">
        <v>1264</v>
      </c>
      <c r="D403" s="38" t="s">
        <v>1265</v>
      </c>
      <c r="E403" s="38" t="s">
        <v>1004</v>
      </c>
      <c r="F403" s="39" t="s">
        <v>1322</v>
      </c>
      <c r="G403" s="39" t="s">
        <v>1092</v>
      </c>
      <c r="H403" s="40" t="s">
        <v>1075</v>
      </c>
      <c r="I403" s="38" t="s">
        <v>233</v>
      </c>
      <c r="J403" s="68">
        <v>1550455000</v>
      </c>
      <c r="K403" s="68">
        <v>276821981</v>
      </c>
      <c r="L403" s="38" t="s">
        <v>80</v>
      </c>
      <c r="M403" s="39" t="s">
        <v>1324</v>
      </c>
      <c r="N403" s="38" t="s">
        <v>1211</v>
      </c>
      <c r="O403" s="50" t="s">
        <v>1281</v>
      </c>
      <c r="P403" s="50" t="s">
        <v>1281</v>
      </c>
      <c r="Q403" s="51" t="s">
        <v>1281</v>
      </c>
      <c r="R403" s="51" t="s">
        <v>1281</v>
      </c>
      <c r="S403" s="51" t="s">
        <v>1283</v>
      </c>
      <c r="T403" s="51" t="s">
        <v>1283</v>
      </c>
      <c r="U403" s="51" t="s">
        <v>1285</v>
      </c>
      <c r="V403" s="51" t="s">
        <v>1307</v>
      </c>
    </row>
    <row r="404" spans="2:22" s="44" customFormat="1" ht="160.5" customHeight="1" x14ac:dyDescent="0.25">
      <c r="B404" s="38">
        <f t="shared" si="14"/>
        <v>57</v>
      </c>
      <c r="C404" s="38" t="s">
        <v>1264</v>
      </c>
      <c r="D404" s="38" t="s">
        <v>1265</v>
      </c>
      <c r="E404" s="38" t="s">
        <v>1004</v>
      </c>
      <c r="F404" s="39" t="s">
        <v>1093</v>
      </c>
      <c r="G404" s="39" t="s">
        <v>1041</v>
      </c>
      <c r="H404" s="40" t="s">
        <v>1094</v>
      </c>
      <c r="I404" s="38" t="s">
        <v>1007</v>
      </c>
      <c r="J404" s="68">
        <v>90000000</v>
      </c>
      <c r="K404" s="68">
        <v>45694677</v>
      </c>
      <c r="L404" s="38" t="s">
        <v>80</v>
      </c>
      <c r="M404" s="39" t="s">
        <v>1095</v>
      </c>
      <c r="N404" s="38" t="s">
        <v>1096</v>
      </c>
      <c r="O404" s="50" t="s">
        <v>1282</v>
      </c>
      <c r="P404" s="50" t="s">
        <v>1282</v>
      </c>
      <c r="Q404" s="51" t="s">
        <v>1283</v>
      </c>
      <c r="R404" s="51" t="s">
        <v>1285</v>
      </c>
      <c r="S404" s="51" t="s">
        <v>1285</v>
      </c>
      <c r="T404" s="51" t="s">
        <v>1285</v>
      </c>
      <c r="U404" s="51" t="s">
        <v>1285</v>
      </c>
      <c r="V404" s="51" t="s">
        <v>1302</v>
      </c>
    </row>
    <row r="405" spans="2:22" s="44" customFormat="1" ht="160.5" customHeight="1" x14ac:dyDescent="0.25">
      <c r="B405" s="38">
        <f t="shared" si="14"/>
        <v>58</v>
      </c>
      <c r="C405" s="38" t="s">
        <v>1264</v>
      </c>
      <c r="D405" s="38" t="s">
        <v>1265</v>
      </c>
      <c r="E405" s="38" t="s">
        <v>1004</v>
      </c>
      <c r="F405" s="39" t="s">
        <v>1097</v>
      </c>
      <c r="G405" s="39" t="s">
        <v>1042</v>
      </c>
      <c r="H405" s="40" t="s">
        <v>1094</v>
      </c>
      <c r="I405" s="38" t="s">
        <v>1007</v>
      </c>
      <c r="J405" s="68">
        <v>35000000</v>
      </c>
      <c r="K405" s="68">
        <v>17770152</v>
      </c>
      <c r="L405" s="38" t="s">
        <v>80</v>
      </c>
      <c r="M405" s="39" t="s">
        <v>1098</v>
      </c>
      <c r="N405" s="38" t="s">
        <v>1099</v>
      </c>
      <c r="O405" s="50" t="s">
        <v>1281</v>
      </c>
      <c r="P405" s="50" t="s">
        <v>1282</v>
      </c>
      <c r="Q405" s="51" t="s">
        <v>1282</v>
      </c>
      <c r="R405" s="51" t="s">
        <v>1283</v>
      </c>
      <c r="S405" s="51" t="s">
        <v>1283</v>
      </c>
      <c r="T405" s="51" t="s">
        <v>1285</v>
      </c>
      <c r="U405" s="51" t="s">
        <v>1285</v>
      </c>
      <c r="V405" s="51" t="s">
        <v>1302</v>
      </c>
    </row>
    <row r="406" spans="2:22" s="44" customFormat="1" ht="160.5" customHeight="1" x14ac:dyDescent="0.25">
      <c r="B406" s="38">
        <f t="shared" si="14"/>
        <v>59</v>
      </c>
      <c r="C406" s="38" t="s">
        <v>1264</v>
      </c>
      <c r="D406" s="38" t="s">
        <v>1265</v>
      </c>
      <c r="E406" s="38" t="s">
        <v>1004</v>
      </c>
      <c r="F406" s="39" t="s">
        <v>1100</v>
      </c>
      <c r="G406" s="39" t="s">
        <v>1043</v>
      </c>
      <c r="H406" s="40" t="s">
        <v>1094</v>
      </c>
      <c r="I406" s="38" t="s">
        <v>1007</v>
      </c>
      <c r="J406" s="68">
        <v>85000000</v>
      </c>
      <c r="K406" s="68">
        <v>43156084</v>
      </c>
      <c r="L406" s="38" t="s">
        <v>80</v>
      </c>
      <c r="M406" s="39" t="s">
        <v>1101</v>
      </c>
      <c r="N406" s="38" t="s">
        <v>1102</v>
      </c>
      <c r="O406" s="50" t="s">
        <v>1281</v>
      </c>
      <c r="P406" s="50" t="s">
        <v>1282</v>
      </c>
      <c r="Q406" s="51" t="s">
        <v>1282</v>
      </c>
      <c r="R406" s="51" t="s">
        <v>1283</v>
      </c>
      <c r="S406" s="51" t="s">
        <v>1283</v>
      </c>
      <c r="T406" s="51" t="s">
        <v>1285</v>
      </c>
      <c r="U406" s="51" t="s">
        <v>1285</v>
      </c>
      <c r="V406" s="51" t="s">
        <v>1302</v>
      </c>
    </row>
    <row r="407" spans="2:22" s="44" customFormat="1" ht="160.5" customHeight="1" x14ac:dyDescent="0.25">
      <c r="B407" s="38">
        <f t="shared" si="14"/>
        <v>60</v>
      </c>
      <c r="C407" s="38" t="s">
        <v>1264</v>
      </c>
      <c r="D407" s="38" t="s">
        <v>1265</v>
      </c>
      <c r="E407" s="38" t="s">
        <v>1004</v>
      </c>
      <c r="F407" s="39" t="s">
        <v>1157</v>
      </c>
      <c r="G407" s="39" t="s">
        <v>1103</v>
      </c>
      <c r="H407" s="40" t="s">
        <v>1094</v>
      </c>
      <c r="I407" s="38" t="s">
        <v>233</v>
      </c>
      <c r="J407" s="68">
        <v>71783793.109667093</v>
      </c>
      <c r="K407" s="68">
        <v>37083401</v>
      </c>
      <c r="L407" s="38" t="s">
        <v>80</v>
      </c>
      <c r="M407" s="39" t="s">
        <v>1104</v>
      </c>
      <c r="N407" s="38" t="s">
        <v>63</v>
      </c>
      <c r="O407" s="50" t="s">
        <v>1282</v>
      </c>
      <c r="P407" s="50" t="s">
        <v>1283</v>
      </c>
      <c r="Q407" s="51" t="s">
        <v>1283</v>
      </c>
      <c r="R407" s="51" t="s">
        <v>1285</v>
      </c>
      <c r="S407" s="51" t="s">
        <v>1285</v>
      </c>
      <c r="T407" s="51" t="s">
        <v>1286</v>
      </c>
      <c r="U407" s="51" t="s">
        <v>1286</v>
      </c>
      <c r="V407" s="51" t="s">
        <v>1292</v>
      </c>
    </row>
    <row r="408" spans="2:22" s="44" customFormat="1" ht="192.75" customHeight="1" x14ac:dyDescent="0.25">
      <c r="B408" s="38">
        <f t="shared" si="14"/>
        <v>61</v>
      </c>
      <c r="C408" s="38" t="s">
        <v>1264</v>
      </c>
      <c r="D408" s="38" t="s">
        <v>1265</v>
      </c>
      <c r="E408" s="38" t="s">
        <v>1004</v>
      </c>
      <c r="F408" s="39" t="s">
        <v>1157</v>
      </c>
      <c r="G408" s="39" t="s">
        <v>1103</v>
      </c>
      <c r="H408" s="40" t="s">
        <v>1094</v>
      </c>
      <c r="I408" s="38" t="s">
        <v>462</v>
      </c>
      <c r="J408" s="68">
        <v>7000000</v>
      </c>
      <c r="K408" s="68">
        <v>2800000</v>
      </c>
      <c r="L408" s="38" t="s">
        <v>80</v>
      </c>
      <c r="M408" s="39" t="s">
        <v>1104</v>
      </c>
      <c r="N408" s="38" t="s">
        <v>63</v>
      </c>
      <c r="O408" s="50" t="s">
        <v>1282</v>
      </c>
      <c r="P408" s="50" t="s">
        <v>1283</v>
      </c>
      <c r="Q408" s="51" t="s">
        <v>1283</v>
      </c>
      <c r="R408" s="51" t="s">
        <v>1285</v>
      </c>
      <c r="S408" s="51" t="s">
        <v>1285</v>
      </c>
      <c r="T408" s="51" t="s">
        <v>1286</v>
      </c>
      <c r="U408" s="51" t="s">
        <v>1286</v>
      </c>
      <c r="V408" s="51" t="s">
        <v>1292</v>
      </c>
    </row>
    <row r="409" spans="2:22" s="44" customFormat="1" ht="160.5" customHeight="1" x14ac:dyDescent="0.25">
      <c r="B409" s="38">
        <f t="shared" si="14"/>
        <v>62</v>
      </c>
      <c r="C409" s="38" t="s">
        <v>1264</v>
      </c>
      <c r="D409" s="38" t="s">
        <v>1265</v>
      </c>
      <c r="E409" s="38" t="s">
        <v>1004</v>
      </c>
      <c r="F409" s="39" t="s">
        <v>1158</v>
      </c>
      <c r="G409" s="39" t="s">
        <v>1105</v>
      </c>
      <c r="H409" s="40" t="s">
        <v>1094</v>
      </c>
      <c r="I409" s="38" t="s">
        <v>233</v>
      </c>
      <c r="J409" s="68">
        <v>58413402.439999998</v>
      </c>
      <c r="K409" s="68">
        <v>30176277.82</v>
      </c>
      <c r="L409" s="38" t="s">
        <v>80</v>
      </c>
      <c r="M409" s="39" t="s">
        <v>1106</v>
      </c>
      <c r="N409" s="38" t="s">
        <v>63</v>
      </c>
      <c r="O409" s="50" t="s">
        <v>1282</v>
      </c>
      <c r="P409" s="50" t="s">
        <v>1283</v>
      </c>
      <c r="Q409" s="51" t="s">
        <v>1283</v>
      </c>
      <c r="R409" s="51" t="s">
        <v>1285</v>
      </c>
      <c r="S409" s="51" t="s">
        <v>1285</v>
      </c>
      <c r="T409" s="51" t="s">
        <v>1286</v>
      </c>
      <c r="U409" s="51" t="s">
        <v>1286</v>
      </c>
      <c r="V409" s="51" t="s">
        <v>1292</v>
      </c>
    </row>
    <row r="410" spans="2:22" s="44" customFormat="1" ht="160.5" customHeight="1" x14ac:dyDescent="0.25">
      <c r="B410" s="38">
        <f t="shared" si="14"/>
        <v>63</v>
      </c>
      <c r="C410" s="38" t="s">
        <v>1264</v>
      </c>
      <c r="D410" s="38" t="s">
        <v>1265</v>
      </c>
      <c r="E410" s="38" t="s">
        <v>1004</v>
      </c>
      <c r="F410" s="39" t="s">
        <v>1158</v>
      </c>
      <c r="G410" s="39" t="s">
        <v>1105</v>
      </c>
      <c r="H410" s="40" t="s">
        <v>1094</v>
      </c>
      <c r="I410" s="38" t="s">
        <v>462</v>
      </c>
      <c r="J410" s="68">
        <v>6428192.96</v>
      </c>
      <c r="K410" s="68">
        <v>2571277.1800000002</v>
      </c>
      <c r="L410" s="38" t="s">
        <v>80</v>
      </c>
      <c r="M410" s="39" t="s">
        <v>1106</v>
      </c>
      <c r="N410" s="38" t="s">
        <v>63</v>
      </c>
      <c r="O410" s="50" t="s">
        <v>1282</v>
      </c>
      <c r="P410" s="50" t="s">
        <v>1283</v>
      </c>
      <c r="Q410" s="51" t="s">
        <v>1283</v>
      </c>
      <c r="R410" s="51" t="s">
        <v>1285</v>
      </c>
      <c r="S410" s="51" t="s">
        <v>1285</v>
      </c>
      <c r="T410" s="51" t="s">
        <v>1286</v>
      </c>
      <c r="U410" s="51" t="s">
        <v>1286</v>
      </c>
      <c r="V410" s="51" t="s">
        <v>1292</v>
      </c>
    </row>
    <row r="411" spans="2:22" s="44" customFormat="1" ht="160.5" customHeight="1" x14ac:dyDescent="0.25">
      <c r="B411" s="38">
        <f t="shared" si="14"/>
        <v>64</v>
      </c>
      <c r="C411" s="38" t="s">
        <v>1264</v>
      </c>
      <c r="D411" s="38" t="s">
        <v>1265</v>
      </c>
      <c r="E411" s="38" t="s">
        <v>1004</v>
      </c>
      <c r="F411" s="39" t="s">
        <v>1159</v>
      </c>
      <c r="G411" s="39" t="s">
        <v>1107</v>
      </c>
      <c r="H411" s="40" t="s">
        <v>1094</v>
      </c>
      <c r="I411" s="38" t="s">
        <v>233</v>
      </c>
      <c r="J411" s="68">
        <v>12802366.380000001</v>
      </c>
      <c r="K411" s="68">
        <v>6613684</v>
      </c>
      <c r="L411" s="38" t="s">
        <v>80</v>
      </c>
      <c r="M411" s="39" t="s">
        <v>1108</v>
      </c>
      <c r="N411" s="38" t="s">
        <v>63</v>
      </c>
      <c r="O411" s="50" t="s">
        <v>1282</v>
      </c>
      <c r="P411" s="50" t="s">
        <v>1283</v>
      </c>
      <c r="Q411" s="51" t="s">
        <v>1283</v>
      </c>
      <c r="R411" s="51" t="s">
        <v>1285</v>
      </c>
      <c r="S411" s="51" t="s">
        <v>1285</v>
      </c>
      <c r="T411" s="51" t="s">
        <v>1286</v>
      </c>
      <c r="U411" s="51" t="s">
        <v>1286</v>
      </c>
      <c r="V411" s="51" t="s">
        <v>1292</v>
      </c>
    </row>
    <row r="412" spans="2:22" s="44" customFormat="1" ht="160.5" customHeight="1" x14ac:dyDescent="0.25">
      <c r="B412" s="38">
        <f t="shared" si="14"/>
        <v>65</v>
      </c>
      <c r="C412" s="38" t="s">
        <v>1264</v>
      </c>
      <c r="D412" s="38" t="s">
        <v>1265</v>
      </c>
      <c r="E412" s="38" t="s">
        <v>1004</v>
      </c>
      <c r="F412" s="39" t="s">
        <v>1160</v>
      </c>
      <c r="G412" s="39" t="s">
        <v>1109</v>
      </c>
      <c r="H412" s="40" t="s">
        <v>1094</v>
      </c>
      <c r="I412" s="38" t="s">
        <v>233</v>
      </c>
      <c r="J412" s="68">
        <v>19892907.760000002</v>
      </c>
      <c r="K412" s="68">
        <v>10276647</v>
      </c>
      <c r="L412" s="38" t="s">
        <v>80</v>
      </c>
      <c r="M412" s="39" t="s">
        <v>1110</v>
      </c>
      <c r="N412" s="38" t="s">
        <v>63</v>
      </c>
      <c r="O412" s="50" t="s">
        <v>1282</v>
      </c>
      <c r="P412" s="50" t="s">
        <v>1283</v>
      </c>
      <c r="Q412" s="51" t="s">
        <v>1283</v>
      </c>
      <c r="R412" s="51" t="s">
        <v>1285</v>
      </c>
      <c r="S412" s="51" t="s">
        <v>1285</v>
      </c>
      <c r="T412" s="51" t="s">
        <v>1286</v>
      </c>
      <c r="U412" s="51" t="s">
        <v>1286</v>
      </c>
      <c r="V412" s="51" t="s">
        <v>1292</v>
      </c>
    </row>
    <row r="413" spans="2:22" s="44" customFormat="1" ht="160.5" customHeight="1" x14ac:dyDescent="0.25">
      <c r="B413" s="38">
        <f t="shared" si="14"/>
        <v>66</v>
      </c>
      <c r="C413" s="38" t="s">
        <v>1264</v>
      </c>
      <c r="D413" s="38" t="s">
        <v>1265</v>
      </c>
      <c r="E413" s="38" t="s">
        <v>1004</v>
      </c>
      <c r="F413" s="39" t="s">
        <v>1044</v>
      </c>
      <c r="G413" s="39" t="s">
        <v>1111</v>
      </c>
      <c r="H413" s="40" t="s">
        <v>1112</v>
      </c>
      <c r="I413" s="38" t="s">
        <v>1007</v>
      </c>
      <c r="J413" s="68">
        <v>90000000</v>
      </c>
      <c r="K413" s="68">
        <v>56478030</v>
      </c>
      <c r="L413" s="38" t="s">
        <v>80</v>
      </c>
      <c r="M413" s="39" t="s">
        <v>1113</v>
      </c>
      <c r="N413" s="38" t="s">
        <v>1040</v>
      </c>
      <c r="O413" s="50" t="s">
        <v>1283</v>
      </c>
      <c r="P413" s="50" t="s">
        <v>1285</v>
      </c>
      <c r="Q413" s="57" t="s">
        <v>1285</v>
      </c>
      <c r="R413" s="51" t="s">
        <v>1286</v>
      </c>
      <c r="S413" s="51" t="s">
        <v>1286</v>
      </c>
      <c r="T413" s="51" t="s">
        <v>1287</v>
      </c>
      <c r="U413" s="51" t="s">
        <v>1287</v>
      </c>
      <c r="V413" s="51" t="s">
        <v>1298</v>
      </c>
    </row>
    <row r="414" spans="2:22" s="44" customFormat="1" ht="160.5" customHeight="1" x14ac:dyDescent="0.25">
      <c r="B414" s="38">
        <f t="shared" ref="B414:B426" si="15">B413+1</f>
        <v>67</v>
      </c>
      <c r="C414" s="38" t="s">
        <v>1264</v>
      </c>
      <c r="D414" s="38" t="s">
        <v>1265</v>
      </c>
      <c r="E414" s="38" t="s">
        <v>1004</v>
      </c>
      <c r="F414" s="39" t="s">
        <v>1046</v>
      </c>
      <c r="G414" s="39" t="s">
        <v>1047</v>
      </c>
      <c r="H414" s="40" t="s">
        <v>1112</v>
      </c>
      <c r="I414" s="38" t="s">
        <v>1007</v>
      </c>
      <c r="J414" s="68">
        <v>50664350.870000005</v>
      </c>
      <c r="K414" s="68">
        <v>31793585.719999999</v>
      </c>
      <c r="L414" s="38" t="s">
        <v>80</v>
      </c>
      <c r="M414" s="39" t="s">
        <v>1114</v>
      </c>
      <c r="N414" s="38" t="s">
        <v>1040</v>
      </c>
      <c r="O414" s="50" t="s">
        <v>1281</v>
      </c>
      <c r="P414" s="50" t="s">
        <v>1282</v>
      </c>
      <c r="Q414" s="51" t="s">
        <v>1282</v>
      </c>
      <c r="R414" s="51" t="s">
        <v>1283</v>
      </c>
      <c r="S414" s="51" t="s">
        <v>1283</v>
      </c>
      <c r="T414" s="51" t="s">
        <v>1285</v>
      </c>
      <c r="U414" s="51" t="s">
        <v>1285</v>
      </c>
      <c r="V414" s="51" t="s">
        <v>1302</v>
      </c>
    </row>
    <row r="415" spans="2:22" s="44" customFormat="1" ht="160.5" customHeight="1" x14ac:dyDescent="0.25">
      <c r="B415" s="38">
        <f t="shared" si="15"/>
        <v>68</v>
      </c>
      <c r="C415" s="38" t="s">
        <v>1264</v>
      </c>
      <c r="D415" s="38" t="s">
        <v>1265</v>
      </c>
      <c r="E415" s="38" t="s">
        <v>1004</v>
      </c>
      <c r="F415" s="39" t="s">
        <v>1046</v>
      </c>
      <c r="G415" s="39" t="s">
        <v>1047</v>
      </c>
      <c r="H415" s="40" t="s">
        <v>1112</v>
      </c>
      <c r="I415" s="38" t="s">
        <v>1007</v>
      </c>
      <c r="J415" s="68">
        <v>87875505.129999995</v>
      </c>
      <c r="K415" s="68">
        <v>55144837.870000005</v>
      </c>
      <c r="L415" s="38" t="s">
        <v>80</v>
      </c>
      <c r="M415" s="39" t="s">
        <v>1045</v>
      </c>
      <c r="N415" s="38" t="s">
        <v>63</v>
      </c>
      <c r="O415" s="50" t="s">
        <v>1282</v>
      </c>
      <c r="P415" s="50" t="s">
        <v>1282</v>
      </c>
      <c r="Q415" s="51" t="s">
        <v>1283</v>
      </c>
      <c r="R415" s="51" t="s">
        <v>1285</v>
      </c>
      <c r="S415" s="51" t="s">
        <v>1285</v>
      </c>
      <c r="T415" s="51" t="s">
        <v>1285</v>
      </c>
      <c r="U415" s="51" t="s">
        <v>1285</v>
      </c>
      <c r="V415" s="51" t="s">
        <v>1302</v>
      </c>
    </row>
    <row r="416" spans="2:22" s="44" customFormat="1" ht="160.5" customHeight="1" x14ac:dyDescent="0.25">
      <c r="B416" s="38">
        <f t="shared" si="15"/>
        <v>69</v>
      </c>
      <c r="C416" s="38" t="s">
        <v>1264</v>
      </c>
      <c r="D416" s="38" t="s">
        <v>1265</v>
      </c>
      <c r="E416" s="38" t="s">
        <v>1004</v>
      </c>
      <c r="F416" s="39" t="s">
        <v>1161</v>
      </c>
      <c r="G416" s="39" t="s">
        <v>1184</v>
      </c>
      <c r="H416" s="40" t="s">
        <v>1075</v>
      </c>
      <c r="I416" s="38" t="s">
        <v>1007</v>
      </c>
      <c r="J416" s="68">
        <v>120000000</v>
      </c>
      <c r="K416" s="68">
        <v>60926236</v>
      </c>
      <c r="L416" s="38" t="s">
        <v>80</v>
      </c>
      <c r="M416" s="39" t="s">
        <v>1115</v>
      </c>
      <c r="N416" s="38" t="s">
        <v>1116</v>
      </c>
      <c r="O416" s="50" t="s">
        <v>1283</v>
      </c>
      <c r="P416" s="50" t="s">
        <v>1283</v>
      </c>
      <c r="Q416" s="57" t="s">
        <v>1285</v>
      </c>
      <c r="R416" s="51" t="s">
        <v>1286</v>
      </c>
      <c r="S416" s="51" t="s">
        <v>1286</v>
      </c>
      <c r="T416" s="51" t="s">
        <v>1286</v>
      </c>
      <c r="U416" s="51" t="s">
        <v>1286</v>
      </c>
      <c r="V416" s="51" t="s">
        <v>1292</v>
      </c>
    </row>
    <row r="417" spans="1:22" s="44" customFormat="1" ht="160.5" customHeight="1" x14ac:dyDescent="0.25">
      <c r="B417" s="38">
        <f t="shared" si="15"/>
        <v>70</v>
      </c>
      <c r="C417" s="38" t="s">
        <v>1264</v>
      </c>
      <c r="D417" s="38" t="s">
        <v>1265</v>
      </c>
      <c r="E417" s="38" t="s">
        <v>1004</v>
      </c>
      <c r="F417" s="39" t="s">
        <v>1162</v>
      </c>
      <c r="G417" s="39" t="s">
        <v>1185</v>
      </c>
      <c r="H417" s="40" t="s">
        <v>1075</v>
      </c>
      <c r="I417" s="38" t="s">
        <v>1007</v>
      </c>
      <c r="J417" s="68">
        <v>70000000</v>
      </c>
      <c r="K417" s="68">
        <v>35540305</v>
      </c>
      <c r="L417" s="38" t="s">
        <v>80</v>
      </c>
      <c r="M417" s="39" t="s">
        <v>1200</v>
      </c>
      <c r="N417" s="38" t="s">
        <v>1117</v>
      </c>
      <c r="O417" s="50" t="s">
        <v>1281</v>
      </c>
      <c r="P417" s="50" t="s">
        <v>1282</v>
      </c>
      <c r="Q417" s="51" t="s">
        <v>1282</v>
      </c>
      <c r="R417" s="51" t="s">
        <v>1283</v>
      </c>
      <c r="S417" s="51" t="s">
        <v>1283</v>
      </c>
      <c r="T417" s="51" t="s">
        <v>1285</v>
      </c>
      <c r="U417" s="51" t="s">
        <v>1285</v>
      </c>
      <c r="V417" s="51" t="s">
        <v>1302</v>
      </c>
    </row>
    <row r="418" spans="1:22" s="44" customFormat="1" ht="160.5" customHeight="1" x14ac:dyDescent="0.25">
      <c r="B418" s="38">
        <f t="shared" si="15"/>
        <v>71</v>
      </c>
      <c r="C418" s="38" t="s">
        <v>1264</v>
      </c>
      <c r="D418" s="38" t="s">
        <v>1265</v>
      </c>
      <c r="E418" s="38" t="s">
        <v>1004</v>
      </c>
      <c r="F418" s="39" t="s">
        <v>1163</v>
      </c>
      <c r="G418" s="39" t="s">
        <v>1118</v>
      </c>
      <c r="H418" s="40" t="s">
        <v>1075</v>
      </c>
      <c r="I418" s="38" t="s">
        <v>233</v>
      </c>
      <c r="J418" s="68">
        <v>15400000</v>
      </c>
      <c r="K418" s="68">
        <v>13089999</v>
      </c>
      <c r="L418" s="38" t="s">
        <v>80</v>
      </c>
      <c r="M418" s="39" t="s">
        <v>1119</v>
      </c>
      <c r="N418" s="38" t="s">
        <v>1117</v>
      </c>
      <c r="O418" s="50" t="s">
        <v>1282</v>
      </c>
      <c r="P418" s="50" t="s">
        <v>1283</v>
      </c>
      <c r="Q418" s="51" t="s">
        <v>1283</v>
      </c>
      <c r="R418" s="51" t="s">
        <v>1285</v>
      </c>
      <c r="S418" s="51" t="s">
        <v>1285</v>
      </c>
      <c r="T418" s="51" t="s">
        <v>1286</v>
      </c>
      <c r="U418" s="51" t="s">
        <v>1286</v>
      </c>
      <c r="V418" s="51" t="s">
        <v>1300</v>
      </c>
    </row>
    <row r="419" spans="1:22" s="44" customFormat="1" ht="160.5" customHeight="1" x14ac:dyDescent="0.25">
      <c r="B419" s="38">
        <f t="shared" si="15"/>
        <v>72</v>
      </c>
      <c r="C419" s="38" t="s">
        <v>1264</v>
      </c>
      <c r="D419" s="38" t="s">
        <v>1265</v>
      </c>
      <c r="E419" s="38" t="s">
        <v>1004</v>
      </c>
      <c r="F419" s="39" t="s">
        <v>1164</v>
      </c>
      <c r="G419" s="39" t="s">
        <v>1186</v>
      </c>
      <c r="H419" s="40" t="s">
        <v>1075</v>
      </c>
      <c r="I419" s="38" t="s">
        <v>1007</v>
      </c>
      <c r="J419" s="68">
        <v>30000000</v>
      </c>
      <c r="K419" s="68">
        <v>15231559</v>
      </c>
      <c r="L419" s="38" t="s">
        <v>80</v>
      </c>
      <c r="M419" s="39" t="s">
        <v>1201</v>
      </c>
      <c r="N419" s="38" t="s">
        <v>1117</v>
      </c>
      <c r="O419" s="50" t="s">
        <v>1282</v>
      </c>
      <c r="P419" s="50" t="s">
        <v>1283</v>
      </c>
      <c r="Q419" s="51" t="s">
        <v>1283</v>
      </c>
      <c r="R419" s="51" t="s">
        <v>1285</v>
      </c>
      <c r="S419" s="51" t="s">
        <v>1285</v>
      </c>
      <c r="T419" s="51" t="s">
        <v>1286</v>
      </c>
      <c r="U419" s="51" t="s">
        <v>1286</v>
      </c>
      <c r="V419" s="51" t="s">
        <v>1300</v>
      </c>
    </row>
    <row r="420" spans="1:22" s="44" customFormat="1" ht="350.25" customHeight="1" x14ac:dyDescent="0.25">
      <c r="B420" s="38">
        <f t="shared" si="15"/>
        <v>73</v>
      </c>
      <c r="C420" s="38" t="s">
        <v>1264</v>
      </c>
      <c r="D420" s="38" t="s">
        <v>1265</v>
      </c>
      <c r="E420" s="38" t="s">
        <v>1004</v>
      </c>
      <c r="F420" s="39" t="s">
        <v>1165</v>
      </c>
      <c r="G420" s="39" t="s">
        <v>1120</v>
      </c>
      <c r="H420" s="40" t="s">
        <v>1075</v>
      </c>
      <c r="I420" s="38" t="s">
        <v>233</v>
      </c>
      <c r="J420" s="68">
        <v>20000000</v>
      </c>
      <c r="K420" s="68">
        <v>17000000</v>
      </c>
      <c r="L420" s="38" t="s">
        <v>80</v>
      </c>
      <c r="M420" s="39" t="s">
        <v>1343</v>
      </c>
      <c r="N420" s="38" t="s">
        <v>1117</v>
      </c>
      <c r="O420" s="50" t="s">
        <v>1282</v>
      </c>
      <c r="P420" s="50" t="s">
        <v>1283</v>
      </c>
      <c r="Q420" s="51" t="s">
        <v>1283</v>
      </c>
      <c r="R420" s="51" t="s">
        <v>1285</v>
      </c>
      <c r="S420" s="51" t="s">
        <v>1285</v>
      </c>
      <c r="T420" s="51" t="s">
        <v>1286</v>
      </c>
      <c r="U420" s="51" t="s">
        <v>1286</v>
      </c>
      <c r="V420" s="51" t="s">
        <v>1300</v>
      </c>
    </row>
    <row r="421" spans="1:22" s="44" customFormat="1" ht="354" customHeight="1" x14ac:dyDescent="0.25">
      <c r="B421" s="38">
        <f t="shared" si="15"/>
        <v>74</v>
      </c>
      <c r="C421" s="38" t="s">
        <v>1264</v>
      </c>
      <c r="D421" s="38" t="s">
        <v>1265</v>
      </c>
      <c r="E421" s="38" t="s">
        <v>1004</v>
      </c>
      <c r="F421" s="39" t="s">
        <v>1166</v>
      </c>
      <c r="G421" s="39" t="s">
        <v>1121</v>
      </c>
      <c r="H421" s="40" t="s">
        <v>1075</v>
      </c>
      <c r="I421" s="38" t="s">
        <v>233</v>
      </c>
      <c r="J421" s="68">
        <v>10000000</v>
      </c>
      <c r="K421" s="68">
        <v>8500000</v>
      </c>
      <c r="L421" s="38" t="s">
        <v>80</v>
      </c>
      <c r="M421" s="39" t="s">
        <v>1386</v>
      </c>
      <c r="N421" s="38" t="s">
        <v>1117</v>
      </c>
      <c r="O421" s="50" t="s">
        <v>1282</v>
      </c>
      <c r="P421" s="50" t="s">
        <v>1283</v>
      </c>
      <c r="Q421" s="51" t="s">
        <v>1283</v>
      </c>
      <c r="R421" s="51" t="s">
        <v>1285</v>
      </c>
      <c r="S421" s="51" t="s">
        <v>1285</v>
      </c>
      <c r="T421" s="51" t="s">
        <v>1286</v>
      </c>
      <c r="U421" s="51" t="s">
        <v>1286</v>
      </c>
      <c r="V421" s="51" t="s">
        <v>1300</v>
      </c>
    </row>
    <row r="422" spans="1:22" s="44" customFormat="1" ht="160.5" customHeight="1" x14ac:dyDescent="0.25">
      <c r="B422" s="38">
        <f t="shared" si="15"/>
        <v>75</v>
      </c>
      <c r="C422" s="38" t="s">
        <v>1264</v>
      </c>
      <c r="D422" s="38" t="s">
        <v>1265</v>
      </c>
      <c r="E422" s="38" t="s">
        <v>1004</v>
      </c>
      <c r="F422" s="39" t="s">
        <v>1167</v>
      </c>
      <c r="G422" s="39" t="s">
        <v>1122</v>
      </c>
      <c r="H422" s="40" t="s">
        <v>1075</v>
      </c>
      <c r="I422" s="38" t="s">
        <v>1007</v>
      </c>
      <c r="J422" s="68">
        <v>4000000</v>
      </c>
      <c r="K422" s="68">
        <v>2030875</v>
      </c>
      <c r="L422" s="38" t="s">
        <v>80</v>
      </c>
      <c r="M422" s="39" t="s">
        <v>1123</v>
      </c>
      <c r="N422" s="38" t="s">
        <v>1124</v>
      </c>
      <c r="O422" s="50" t="s">
        <v>1283</v>
      </c>
      <c r="P422" s="50" t="s">
        <v>1285</v>
      </c>
      <c r="Q422" s="57" t="s">
        <v>1285</v>
      </c>
      <c r="R422" s="51" t="s">
        <v>1286</v>
      </c>
      <c r="S422" s="51" t="s">
        <v>1286</v>
      </c>
      <c r="T422" s="51" t="s">
        <v>1287</v>
      </c>
      <c r="U422" s="51" t="s">
        <v>1287</v>
      </c>
      <c r="V422" s="51" t="s">
        <v>1301</v>
      </c>
    </row>
    <row r="423" spans="1:22" s="44" customFormat="1" ht="160.5" customHeight="1" x14ac:dyDescent="0.25">
      <c r="B423" s="38">
        <f t="shared" si="15"/>
        <v>76</v>
      </c>
      <c r="C423" s="38" t="s">
        <v>1264</v>
      </c>
      <c r="D423" s="38" t="s">
        <v>1265</v>
      </c>
      <c r="E423" s="38" t="s">
        <v>1004</v>
      </c>
      <c r="F423" s="39" t="s">
        <v>1168</v>
      </c>
      <c r="G423" s="39" t="s">
        <v>1125</v>
      </c>
      <c r="H423" s="40" t="s">
        <v>1075</v>
      </c>
      <c r="I423" s="38" t="s">
        <v>1007</v>
      </c>
      <c r="J423" s="68">
        <v>9000000</v>
      </c>
      <c r="K423" s="68">
        <v>4569468</v>
      </c>
      <c r="L423" s="38" t="s">
        <v>80</v>
      </c>
      <c r="M423" s="39" t="s">
        <v>1126</v>
      </c>
      <c r="N423" s="38" t="s">
        <v>1050</v>
      </c>
      <c r="O423" s="50" t="s">
        <v>1283</v>
      </c>
      <c r="P423" s="50" t="s">
        <v>1283</v>
      </c>
      <c r="Q423" s="57" t="s">
        <v>1285</v>
      </c>
      <c r="R423" s="51" t="s">
        <v>1286</v>
      </c>
      <c r="S423" s="51" t="s">
        <v>1286</v>
      </c>
      <c r="T423" s="51" t="s">
        <v>1286</v>
      </c>
      <c r="U423" s="51" t="s">
        <v>1286</v>
      </c>
      <c r="V423" s="51" t="s">
        <v>1292</v>
      </c>
    </row>
    <row r="424" spans="1:22" s="44" customFormat="1" ht="160.5" customHeight="1" x14ac:dyDescent="0.25">
      <c r="B424" s="38">
        <f t="shared" si="15"/>
        <v>77</v>
      </c>
      <c r="C424" s="38" t="s">
        <v>1264</v>
      </c>
      <c r="D424" s="38" t="s">
        <v>1265</v>
      </c>
      <c r="E424" s="38" t="s">
        <v>1004</v>
      </c>
      <c r="F424" s="39" t="s">
        <v>1169</v>
      </c>
      <c r="G424" s="39" t="s">
        <v>1048</v>
      </c>
      <c r="H424" s="40" t="s">
        <v>1075</v>
      </c>
      <c r="I424" s="38" t="s">
        <v>1007</v>
      </c>
      <c r="J424" s="68">
        <v>1200000</v>
      </c>
      <c r="K424" s="68">
        <v>609262</v>
      </c>
      <c r="L424" s="38" t="s">
        <v>80</v>
      </c>
      <c r="M424" s="39" t="s">
        <v>1127</v>
      </c>
      <c r="N424" s="38" t="s">
        <v>1124</v>
      </c>
      <c r="O424" s="50" t="s">
        <v>1282</v>
      </c>
      <c r="P424" s="50" t="s">
        <v>1283</v>
      </c>
      <c r="Q424" s="51" t="s">
        <v>1283</v>
      </c>
      <c r="R424" s="51" t="s">
        <v>1285</v>
      </c>
      <c r="S424" s="51" t="s">
        <v>1285</v>
      </c>
      <c r="T424" s="51" t="s">
        <v>1286</v>
      </c>
      <c r="U424" s="51" t="s">
        <v>1286</v>
      </c>
      <c r="V424" s="51" t="s">
        <v>1289</v>
      </c>
    </row>
    <row r="425" spans="1:22" s="44" customFormat="1" ht="160.5" customHeight="1" x14ac:dyDescent="0.25">
      <c r="B425" s="38">
        <f t="shared" si="15"/>
        <v>78</v>
      </c>
      <c r="C425" s="38" t="s">
        <v>1264</v>
      </c>
      <c r="D425" s="38" t="s">
        <v>1265</v>
      </c>
      <c r="E425" s="38" t="s">
        <v>1004</v>
      </c>
      <c r="F425" s="39" t="s">
        <v>1170</v>
      </c>
      <c r="G425" s="39" t="s">
        <v>1128</v>
      </c>
      <c r="H425" s="40" t="s">
        <v>1075</v>
      </c>
      <c r="I425" s="38" t="s">
        <v>1007</v>
      </c>
      <c r="J425" s="68">
        <v>4080000</v>
      </c>
      <c r="K425" s="68">
        <v>2071492</v>
      </c>
      <c r="L425" s="38" t="s">
        <v>80</v>
      </c>
      <c r="M425" s="39" t="s">
        <v>1129</v>
      </c>
      <c r="N425" s="38" t="s">
        <v>1124</v>
      </c>
      <c r="O425" s="50" t="s">
        <v>1282</v>
      </c>
      <c r="P425" s="50" t="s">
        <v>1283</v>
      </c>
      <c r="Q425" s="51" t="s">
        <v>1283</v>
      </c>
      <c r="R425" s="51" t="s">
        <v>1285</v>
      </c>
      <c r="S425" s="51" t="s">
        <v>1285</v>
      </c>
      <c r="T425" s="51" t="s">
        <v>1286</v>
      </c>
      <c r="U425" s="51" t="s">
        <v>1286</v>
      </c>
      <c r="V425" s="51" t="s">
        <v>1289</v>
      </c>
    </row>
    <row r="426" spans="1:22" s="44" customFormat="1" ht="160.5" customHeight="1" x14ac:dyDescent="0.25">
      <c r="B426" s="38">
        <f t="shared" si="15"/>
        <v>79</v>
      </c>
      <c r="C426" s="38" t="s">
        <v>1264</v>
      </c>
      <c r="D426" s="38" t="s">
        <v>1265</v>
      </c>
      <c r="E426" s="38" t="s">
        <v>1004</v>
      </c>
      <c r="F426" s="39" t="s">
        <v>1171</v>
      </c>
      <c r="G426" s="39" t="s">
        <v>1187</v>
      </c>
      <c r="H426" s="40" t="s">
        <v>1075</v>
      </c>
      <c r="I426" s="38" t="s">
        <v>1049</v>
      </c>
      <c r="J426" s="68">
        <v>245000000</v>
      </c>
      <c r="K426" s="68">
        <v>124391066</v>
      </c>
      <c r="L426" s="38" t="s">
        <v>80</v>
      </c>
      <c r="M426" s="39" t="s">
        <v>1130</v>
      </c>
      <c r="N426" s="38" t="s">
        <v>1124</v>
      </c>
      <c r="O426" s="50" t="s">
        <v>1282</v>
      </c>
      <c r="P426" s="50" t="s">
        <v>1283</v>
      </c>
      <c r="Q426" s="51" t="s">
        <v>1283</v>
      </c>
      <c r="R426" s="51" t="s">
        <v>1285</v>
      </c>
      <c r="S426" s="51" t="s">
        <v>1285</v>
      </c>
      <c r="T426" s="51" t="s">
        <v>1286</v>
      </c>
      <c r="U426" s="51" t="s">
        <v>1286</v>
      </c>
      <c r="V426" s="51" t="s">
        <v>1292</v>
      </c>
    </row>
    <row r="427" spans="1:22" s="30" customFormat="1" ht="46.5" x14ac:dyDescent="0.25">
      <c r="A427" s="24"/>
      <c r="B427" s="25">
        <v>79</v>
      </c>
      <c r="C427" s="25" t="s">
        <v>1264</v>
      </c>
      <c r="D427" s="25" t="s">
        <v>1383</v>
      </c>
      <c r="E427" s="25" t="s">
        <v>1351</v>
      </c>
      <c r="F427" s="25"/>
      <c r="G427" s="25"/>
      <c r="H427" s="26"/>
      <c r="I427" s="25"/>
      <c r="J427" s="32">
        <f>SUM(J348:J426)</f>
        <v>5456568181.2577963</v>
      </c>
      <c r="K427" s="32">
        <f>SUM(K348:K426)</f>
        <v>1954756699.4144101</v>
      </c>
      <c r="L427" s="25"/>
      <c r="M427" s="25"/>
      <c r="N427" s="25"/>
      <c r="O427" s="28"/>
      <c r="P427" s="29"/>
      <c r="Q427" s="29"/>
      <c r="R427" s="29"/>
      <c r="S427" s="29"/>
      <c r="T427" s="29"/>
      <c r="U427" s="28"/>
      <c r="V427" s="28"/>
    </row>
    <row r="428" spans="1:22" s="44" customFormat="1" ht="160.5" customHeight="1" x14ac:dyDescent="0.25">
      <c r="B428" s="38">
        <v>1</v>
      </c>
      <c r="C428" s="38" t="s">
        <v>1266</v>
      </c>
      <c r="D428" s="38" t="s">
        <v>1369</v>
      </c>
      <c r="E428" s="38" t="s">
        <v>10</v>
      </c>
      <c r="F428" s="38" t="s">
        <v>310</v>
      </c>
      <c r="G428" s="38" t="s">
        <v>311</v>
      </c>
      <c r="H428" s="40" t="s">
        <v>323</v>
      </c>
      <c r="I428" s="38" t="s">
        <v>1007</v>
      </c>
      <c r="J428" s="68">
        <v>557710353</v>
      </c>
      <c r="K428" s="68">
        <v>418000000</v>
      </c>
      <c r="L428" s="38" t="s">
        <v>80</v>
      </c>
      <c r="M428" s="38" t="s">
        <v>1133</v>
      </c>
      <c r="N428" s="38" t="s">
        <v>62</v>
      </c>
      <c r="O428" s="50" t="s">
        <v>1281</v>
      </c>
      <c r="P428" s="51" t="s">
        <v>1282</v>
      </c>
      <c r="Q428" s="51" t="s">
        <v>1282</v>
      </c>
      <c r="R428" s="51" t="s">
        <v>1283</v>
      </c>
      <c r="S428" s="51" t="s">
        <v>1283</v>
      </c>
      <c r="T428" s="51" t="s">
        <v>1283</v>
      </c>
      <c r="U428" s="51" t="s">
        <v>1283</v>
      </c>
      <c r="V428" s="51" t="s">
        <v>1309</v>
      </c>
    </row>
    <row r="429" spans="1:22" s="44" customFormat="1" ht="160.5" customHeight="1" x14ac:dyDescent="0.25">
      <c r="B429" s="38">
        <f>B428+1</f>
        <v>2</v>
      </c>
      <c r="C429" s="38" t="s">
        <v>1266</v>
      </c>
      <c r="D429" s="38" t="s">
        <v>1369</v>
      </c>
      <c r="E429" s="38" t="s">
        <v>10</v>
      </c>
      <c r="F429" s="38" t="s">
        <v>312</v>
      </c>
      <c r="G429" s="38" t="s">
        <v>313</v>
      </c>
      <c r="H429" s="40" t="s">
        <v>323</v>
      </c>
      <c r="I429" s="38" t="s">
        <v>1007</v>
      </c>
      <c r="J429" s="68">
        <v>53369412</v>
      </c>
      <c r="K429" s="68">
        <v>40000000</v>
      </c>
      <c r="L429" s="38" t="s">
        <v>80</v>
      </c>
      <c r="M429" s="38" t="s">
        <v>1132</v>
      </c>
      <c r="N429" s="38" t="s">
        <v>63</v>
      </c>
      <c r="O429" s="50" t="s">
        <v>1281</v>
      </c>
      <c r="P429" s="50" t="s">
        <v>1293</v>
      </c>
      <c r="Q429" s="51" t="s">
        <v>1282</v>
      </c>
      <c r="R429" s="62" t="s">
        <v>314</v>
      </c>
      <c r="S429" s="62" t="s">
        <v>314</v>
      </c>
      <c r="T429" s="62" t="s">
        <v>314</v>
      </c>
      <c r="U429" s="62" t="s">
        <v>1299</v>
      </c>
      <c r="V429" s="51" t="s">
        <v>1309</v>
      </c>
    </row>
    <row r="430" spans="1:22" s="44" customFormat="1" ht="160.5" customHeight="1" x14ac:dyDescent="0.25">
      <c r="B430" s="38">
        <f t="shared" ref="B430:B436" si="16">B429+1</f>
        <v>3</v>
      </c>
      <c r="C430" s="38" t="s">
        <v>1266</v>
      </c>
      <c r="D430" s="38" t="s">
        <v>1369</v>
      </c>
      <c r="E430" s="38" t="s">
        <v>10</v>
      </c>
      <c r="F430" s="38" t="s">
        <v>315</v>
      </c>
      <c r="G430" s="38" t="s">
        <v>316</v>
      </c>
      <c r="H430" s="40" t="s">
        <v>323</v>
      </c>
      <c r="I430" s="38" t="s">
        <v>1007</v>
      </c>
      <c r="J430" s="68">
        <v>173450589</v>
      </c>
      <c r="K430" s="68">
        <v>130000000</v>
      </c>
      <c r="L430" s="38" t="s">
        <v>80</v>
      </c>
      <c r="M430" s="38" t="s">
        <v>1132</v>
      </c>
      <c r="N430" s="38" t="s">
        <v>63</v>
      </c>
      <c r="O430" s="50" t="s">
        <v>1281</v>
      </c>
      <c r="P430" s="51" t="s">
        <v>1282</v>
      </c>
      <c r="Q430" s="51" t="s">
        <v>1282</v>
      </c>
      <c r="R430" s="51" t="s">
        <v>1283</v>
      </c>
      <c r="S430" s="51" t="s">
        <v>1283</v>
      </c>
      <c r="T430" s="51" t="s">
        <v>1285</v>
      </c>
      <c r="U430" s="51" t="s">
        <v>1285</v>
      </c>
      <c r="V430" s="51" t="s">
        <v>1309</v>
      </c>
    </row>
    <row r="431" spans="1:22" s="44" customFormat="1" ht="160.5" customHeight="1" x14ac:dyDescent="0.25">
      <c r="B431" s="38">
        <f t="shared" si="16"/>
        <v>4</v>
      </c>
      <c r="C431" s="38" t="s">
        <v>1266</v>
      </c>
      <c r="D431" s="38" t="s">
        <v>1369</v>
      </c>
      <c r="E431" s="38" t="s">
        <v>10</v>
      </c>
      <c r="F431" s="38" t="s">
        <v>317</v>
      </c>
      <c r="G431" s="38" t="s">
        <v>316</v>
      </c>
      <c r="H431" s="40" t="s">
        <v>323</v>
      </c>
      <c r="I431" s="38" t="s">
        <v>1007</v>
      </c>
      <c r="J431" s="68">
        <v>160236000</v>
      </c>
      <c r="K431" s="68">
        <v>120000000</v>
      </c>
      <c r="L431" s="38" t="s">
        <v>80</v>
      </c>
      <c r="M431" s="38" t="s">
        <v>1132</v>
      </c>
      <c r="N431" s="38" t="s">
        <v>63</v>
      </c>
      <c r="O431" s="50" t="s">
        <v>1282</v>
      </c>
      <c r="P431" s="51" t="s">
        <v>1283</v>
      </c>
      <c r="Q431" s="51" t="s">
        <v>1283</v>
      </c>
      <c r="R431" s="51" t="s">
        <v>1285</v>
      </c>
      <c r="S431" s="51" t="s">
        <v>1285</v>
      </c>
      <c r="T431" s="50" t="s">
        <v>1286</v>
      </c>
      <c r="U431" s="50" t="s">
        <v>1286</v>
      </c>
      <c r="V431" s="51" t="s">
        <v>1292</v>
      </c>
    </row>
    <row r="432" spans="1:22" s="44" customFormat="1" ht="160.5" customHeight="1" x14ac:dyDescent="0.25">
      <c r="B432" s="38">
        <f t="shared" si="16"/>
        <v>5</v>
      </c>
      <c r="C432" s="38" t="s">
        <v>1266</v>
      </c>
      <c r="D432" s="38" t="s">
        <v>1369</v>
      </c>
      <c r="E432" s="38" t="s">
        <v>10</v>
      </c>
      <c r="F432" s="38" t="s">
        <v>318</v>
      </c>
      <c r="G432" s="38" t="s">
        <v>319</v>
      </c>
      <c r="H432" s="40" t="s">
        <v>323</v>
      </c>
      <c r="I432" s="38" t="s">
        <v>1007</v>
      </c>
      <c r="J432" s="68">
        <v>66711765</v>
      </c>
      <c r="K432" s="68">
        <v>50000000</v>
      </c>
      <c r="L432" s="38" t="s">
        <v>80</v>
      </c>
      <c r="M432" s="38" t="s">
        <v>1132</v>
      </c>
      <c r="N432" s="40" t="s">
        <v>63</v>
      </c>
      <c r="O432" s="50" t="s">
        <v>1283</v>
      </c>
      <c r="P432" s="50" t="s">
        <v>1285</v>
      </c>
      <c r="Q432" s="50" t="s">
        <v>1285</v>
      </c>
      <c r="R432" s="50" t="s">
        <v>1286</v>
      </c>
      <c r="S432" s="51" t="s">
        <v>1287</v>
      </c>
      <c r="T432" s="50" t="s">
        <v>1286</v>
      </c>
      <c r="U432" s="50" t="s">
        <v>1287</v>
      </c>
      <c r="V432" s="51" t="s">
        <v>1298</v>
      </c>
    </row>
    <row r="433" spans="1:22" s="44" customFormat="1" ht="160.5" customHeight="1" x14ac:dyDescent="0.25">
      <c r="B433" s="38">
        <f t="shared" si="16"/>
        <v>6</v>
      </c>
      <c r="C433" s="38" t="s">
        <v>1266</v>
      </c>
      <c r="D433" s="38" t="s">
        <v>1369</v>
      </c>
      <c r="E433" s="38" t="s">
        <v>10</v>
      </c>
      <c r="F433" s="38" t="s">
        <v>320</v>
      </c>
      <c r="G433" s="38" t="s">
        <v>321</v>
      </c>
      <c r="H433" s="40" t="s">
        <v>981</v>
      </c>
      <c r="I433" s="38" t="s">
        <v>1007</v>
      </c>
      <c r="J433" s="68">
        <v>40027059</v>
      </c>
      <c r="K433" s="68">
        <v>30000000</v>
      </c>
      <c r="L433" s="38" t="s">
        <v>80</v>
      </c>
      <c r="M433" s="38" t="s">
        <v>1132</v>
      </c>
      <c r="N433" s="38" t="s">
        <v>63</v>
      </c>
      <c r="O433" s="50" t="s">
        <v>1282</v>
      </c>
      <c r="P433" s="51" t="s">
        <v>1283</v>
      </c>
      <c r="Q433" s="51" t="s">
        <v>1283</v>
      </c>
      <c r="R433" s="51" t="s">
        <v>1285</v>
      </c>
      <c r="S433" s="51" t="s">
        <v>1285</v>
      </c>
      <c r="T433" s="50" t="s">
        <v>1286</v>
      </c>
      <c r="U433" s="50" t="s">
        <v>1286</v>
      </c>
      <c r="V433" s="51" t="s">
        <v>1301</v>
      </c>
    </row>
    <row r="434" spans="1:22" s="44" customFormat="1" ht="160.5" customHeight="1" x14ac:dyDescent="0.25">
      <c r="B434" s="38">
        <f t="shared" si="16"/>
        <v>7</v>
      </c>
      <c r="C434" s="38" t="s">
        <v>1266</v>
      </c>
      <c r="D434" s="38" t="s">
        <v>1369</v>
      </c>
      <c r="E434" s="38" t="s">
        <v>11</v>
      </c>
      <c r="F434" s="39" t="s">
        <v>324</v>
      </c>
      <c r="G434" s="38" t="s">
        <v>325</v>
      </c>
      <c r="H434" s="40" t="s">
        <v>326</v>
      </c>
      <c r="I434" s="38" t="s">
        <v>1007</v>
      </c>
      <c r="J434" s="80">
        <v>404273294</v>
      </c>
      <c r="K434" s="80">
        <v>302999995</v>
      </c>
      <c r="L434" s="38" t="s">
        <v>80</v>
      </c>
      <c r="M434" s="38" t="s">
        <v>327</v>
      </c>
      <c r="N434" s="38" t="s">
        <v>63</v>
      </c>
      <c r="O434" s="50" t="s">
        <v>1281</v>
      </c>
      <c r="P434" s="50" t="s">
        <v>1288</v>
      </c>
      <c r="Q434" s="51" t="s">
        <v>1283</v>
      </c>
      <c r="R434" s="51" t="s">
        <v>1296</v>
      </c>
      <c r="S434" s="51" t="s">
        <v>1283</v>
      </c>
      <c r="T434" s="51" t="s">
        <v>1296</v>
      </c>
      <c r="U434" s="51" t="s">
        <v>1283</v>
      </c>
      <c r="V434" s="51" t="s">
        <v>1293</v>
      </c>
    </row>
    <row r="435" spans="1:22" s="44" customFormat="1" ht="160.5" customHeight="1" x14ac:dyDescent="0.25">
      <c r="B435" s="38">
        <f t="shared" si="16"/>
        <v>8</v>
      </c>
      <c r="C435" s="38" t="s">
        <v>1266</v>
      </c>
      <c r="D435" s="38" t="s">
        <v>1369</v>
      </c>
      <c r="E435" s="38" t="s">
        <v>11</v>
      </c>
      <c r="F435" s="39" t="s">
        <v>328</v>
      </c>
      <c r="G435" s="38" t="s">
        <v>329</v>
      </c>
      <c r="H435" s="40" t="s">
        <v>326</v>
      </c>
      <c r="I435" s="38" t="s">
        <v>1007</v>
      </c>
      <c r="J435" s="80"/>
      <c r="K435" s="80"/>
      <c r="L435" s="38" t="s">
        <v>80</v>
      </c>
      <c r="M435" s="38" t="s">
        <v>1131</v>
      </c>
      <c r="N435" s="38" t="s">
        <v>62</v>
      </c>
      <c r="O435" s="50" t="s">
        <v>1281</v>
      </c>
      <c r="P435" s="51" t="s">
        <v>1282</v>
      </c>
      <c r="Q435" s="51" t="s">
        <v>1282</v>
      </c>
      <c r="R435" s="51" t="s">
        <v>1283</v>
      </c>
      <c r="S435" s="51" t="s">
        <v>1283</v>
      </c>
      <c r="T435" s="51" t="s">
        <v>1283</v>
      </c>
      <c r="U435" s="51" t="s">
        <v>1283</v>
      </c>
      <c r="V435" s="51" t="s">
        <v>1293</v>
      </c>
    </row>
    <row r="436" spans="1:22" s="44" customFormat="1" ht="160.5" customHeight="1" x14ac:dyDescent="0.25">
      <c r="B436" s="38">
        <f t="shared" si="16"/>
        <v>9</v>
      </c>
      <c r="C436" s="38" t="s">
        <v>1266</v>
      </c>
      <c r="D436" s="38" t="s">
        <v>1369</v>
      </c>
      <c r="E436" s="38" t="s">
        <v>11</v>
      </c>
      <c r="F436" s="39" t="s">
        <v>330</v>
      </c>
      <c r="G436" s="38" t="s">
        <v>331</v>
      </c>
      <c r="H436" s="40" t="s">
        <v>326</v>
      </c>
      <c r="I436" s="38" t="s">
        <v>1007</v>
      </c>
      <c r="J436" s="80"/>
      <c r="K436" s="80"/>
      <c r="L436" s="38" t="s">
        <v>80</v>
      </c>
      <c r="M436" s="38" t="s">
        <v>327</v>
      </c>
      <c r="N436" s="38" t="s">
        <v>63</v>
      </c>
      <c r="O436" s="50" t="s">
        <v>1282</v>
      </c>
      <c r="P436" s="57" t="s">
        <v>1286</v>
      </c>
      <c r="Q436" s="51" t="s">
        <v>1282</v>
      </c>
      <c r="R436" s="51" t="s">
        <v>1287</v>
      </c>
      <c r="S436" s="51" t="s">
        <v>1287</v>
      </c>
      <c r="T436" s="51" t="s">
        <v>1287</v>
      </c>
      <c r="U436" s="51" t="s">
        <v>1287</v>
      </c>
      <c r="V436" s="51" t="s">
        <v>1293</v>
      </c>
    </row>
    <row r="437" spans="1:22" s="44" customFormat="1" ht="160.5" customHeight="1" x14ac:dyDescent="0.25">
      <c r="B437" s="82">
        <v>10</v>
      </c>
      <c r="C437" s="38" t="s">
        <v>1266</v>
      </c>
      <c r="D437" s="38" t="s">
        <v>1369</v>
      </c>
      <c r="E437" s="82" t="s">
        <v>11</v>
      </c>
      <c r="F437" s="39" t="s">
        <v>332</v>
      </c>
      <c r="G437" s="38" t="s">
        <v>333</v>
      </c>
      <c r="H437" s="83" t="s">
        <v>326</v>
      </c>
      <c r="I437" s="82" t="s">
        <v>1007</v>
      </c>
      <c r="J437" s="80">
        <v>168780765</v>
      </c>
      <c r="K437" s="80">
        <v>126499983</v>
      </c>
      <c r="L437" s="38" t="s">
        <v>80</v>
      </c>
      <c r="M437" s="82" t="s">
        <v>334</v>
      </c>
      <c r="N437" s="70" t="s">
        <v>62</v>
      </c>
      <c r="O437" s="78" t="s">
        <v>1282</v>
      </c>
      <c r="P437" s="78" t="s">
        <v>1288</v>
      </c>
      <c r="Q437" s="78" t="s">
        <v>1283</v>
      </c>
      <c r="R437" s="78" t="s">
        <v>1288</v>
      </c>
      <c r="S437" s="78" t="s">
        <v>1283</v>
      </c>
      <c r="T437" s="78" t="s">
        <v>1296</v>
      </c>
      <c r="U437" s="78" t="s">
        <v>1283</v>
      </c>
      <c r="V437" s="78" t="s">
        <v>1293</v>
      </c>
    </row>
    <row r="438" spans="1:22" s="44" customFormat="1" ht="160.5" customHeight="1" x14ac:dyDescent="0.25">
      <c r="B438" s="82"/>
      <c r="C438" s="38" t="s">
        <v>1266</v>
      </c>
      <c r="D438" s="38" t="s">
        <v>1369</v>
      </c>
      <c r="E438" s="82"/>
      <c r="F438" s="39" t="s">
        <v>335</v>
      </c>
      <c r="G438" s="38" t="s">
        <v>336</v>
      </c>
      <c r="H438" s="83"/>
      <c r="I438" s="82"/>
      <c r="J438" s="80"/>
      <c r="K438" s="80"/>
      <c r="L438" s="38" t="s">
        <v>80</v>
      </c>
      <c r="M438" s="82"/>
      <c r="N438" s="71"/>
      <c r="O438" s="79"/>
      <c r="P438" s="79"/>
      <c r="Q438" s="79"/>
      <c r="R438" s="78"/>
      <c r="S438" s="79"/>
      <c r="T438" s="79"/>
      <c r="U438" s="79"/>
      <c r="V438" s="79"/>
    </row>
    <row r="439" spans="1:22" s="44" customFormat="1" ht="160.5" customHeight="1" x14ac:dyDescent="0.25">
      <c r="B439" s="38">
        <f>B437+1</f>
        <v>11</v>
      </c>
      <c r="C439" s="38" t="s">
        <v>1266</v>
      </c>
      <c r="D439" s="38" t="s">
        <v>1369</v>
      </c>
      <c r="E439" s="38" t="s">
        <v>11</v>
      </c>
      <c r="F439" s="39" t="s">
        <v>337</v>
      </c>
      <c r="G439" s="38" t="s">
        <v>338</v>
      </c>
      <c r="H439" s="40" t="s">
        <v>326</v>
      </c>
      <c r="I439" s="38" t="s">
        <v>1007</v>
      </c>
      <c r="J439" s="68">
        <v>24683353</v>
      </c>
      <c r="K439" s="68">
        <v>18499999</v>
      </c>
      <c r="L439" s="38" t="s">
        <v>80</v>
      </c>
      <c r="M439" s="38" t="s">
        <v>339</v>
      </c>
      <c r="N439" s="38" t="s">
        <v>62</v>
      </c>
      <c r="O439" s="50" t="s">
        <v>1282</v>
      </c>
      <c r="P439" s="50" t="s">
        <v>1288</v>
      </c>
      <c r="Q439" s="51" t="s">
        <v>1283</v>
      </c>
      <c r="R439" s="51" t="s">
        <v>1288</v>
      </c>
      <c r="S439" s="51" t="s">
        <v>1283</v>
      </c>
      <c r="T439" s="51" t="s">
        <v>1296</v>
      </c>
      <c r="U439" s="51" t="s">
        <v>1283</v>
      </c>
      <c r="V439" s="51" t="s">
        <v>1293</v>
      </c>
    </row>
    <row r="440" spans="1:22" s="44" customFormat="1" ht="160.5" customHeight="1" x14ac:dyDescent="0.25">
      <c r="B440" s="38">
        <f>B439+1</f>
        <v>12</v>
      </c>
      <c r="C440" s="38" t="s">
        <v>1266</v>
      </c>
      <c r="D440" s="38" t="s">
        <v>1369</v>
      </c>
      <c r="E440" s="38" t="s">
        <v>11</v>
      </c>
      <c r="F440" s="39" t="s">
        <v>340</v>
      </c>
      <c r="G440" s="38" t="s">
        <v>341</v>
      </c>
      <c r="H440" s="40" t="s">
        <v>326</v>
      </c>
      <c r="I440" s="38" t="s">
        <v>1007</v>
      </c>
      <c r="J440" s="80">
        <v>120081177</v>
      </c>
      <c r="K440" s="80">
        <v>90000000</v>
      </c>
      <c r="L440" s="38" t="s">
        <v>80</v>
      </c>
      <c r="M440" s="38" t="s">
        <v>1131</v>
      </c>
      <c r="N440" s="38" t="s">
        <v>62</v>
      </c>
      <c r="O440" s="50" t="s">
        <v>1281</v>
      </c>
      <c r="P440" s="50" t="s">
        <v>1288</v>
      </c>
      <c r="Q440" s="61" t="s">
        <v>1296</v>
      </c>
      <c r="R440" s="51" t="s">
        <v>1296</v>
      </c>
      <c r="S440" s="51" t="s">
        <v>1296</v>
      </c>
      <c r="T440" s="51" t="s">
        <v>1296</v>
      </c>
      <c r="U440" s="51" t="s">
        <v>1296</v>
      </c>
      <c r="V440" s="51" t="s">
        <v>1293</v>
      </c>
    </row>
    <row r="441" spans="1:22" s="44" customFormat="1" ht="160.5" customHeight="1" x14ac:dyDescent="0.25">
      <c r="B441" s="38">
        <f t="shared" ref="B441:B445" si="17">B440+1</f>
        <v>13</v>
      </c>
      <c r="C441" s="38" t="s">
        <v>1266</v>
      </c>
      <c r="D441" s="38" t="s">
        <v>1369</v>
      </c>
      <c r="E441" s="38" t="s">
        <v>11</v>
      </c>
      <c r="F441" s="39" t="s">
        <v>342</v>
      </c>
      <c r="G441" s="38" t="s">
        <v>343</v>
      </c>
      <c r="H441" s="40" t="s">
        <v>326</v>
      </c>
      <c r="I441" s="38" t="s">
        <v>1007</v>
      </c>
      <c r="J441" s="80"/>
      <c r="K441" s="80"/>
      <c r="L441" s="38" t="s">
        <v>80</v>
      </c>
      <c r="M441" s="38" t="s">
        <v>344</v>
      </c>
      <c r="N441" s="38" t="s">
        <v>62</v>
      </c>
      <c r="O441" s="50" t="s">
        <v>1282</v>
      </c>
      <c r="P441" s="50" t="s">
        <v>1288</v>
      </c>
      <c r="Q441" s="51" t="s">
        <v>1283</v>
      </c>
      <c r="R441" s="51" t="s">
        <v>1296</v>
      </c>
      <c r="S441" s="51" t="s">
        <v>1296</v>
      </c>
      <c r="T441" s="51" t="s">
        <v>1296</v>
      </c>
      <c r="U441" s="51" t="s">
        <v>1296</v>
      </c>
      <c r="V441" s="51" t="s">
        <v>1293</v>
      </c>
    </row>
    <row r="442" spans="1:22" s="44" customFormat="1" ht="160.5" customHeight="1" x14ac:dyDescent="0.25">
      <c r="B442" s="38">
        <f t="shared" si="17"/>
        <v>14</v>
      </c>
      <c r="C442" s="38" t="s">
        <v>1266</v>
      </c>
      <c r="D442" s="38" t="s">
        <v>1369</v>
      </c>
      <c r="E442" s="38" t="s">
        <v>11</v>
      </c>
      <c r="F442" s="39" t="s">
        <v>345</v>
      </c>
      <c r="G442" s="38" t="s">
        <v>346</v>
      </c>
      <c r="H442" s="40" t="s">
        <v>326</v>
      </c>
      <c r="I442" s="38" t="s">
        <v>1007</v>
      </c>
      <c r="J442" s="68">
        <v>35000000</v>
      </c>
      <c r="K442" s="68">
        <v>26232254</v>
      </c>
      <c r="L442" s="38" t="s">
        <v>80</v>
      </c>
      <c r="M442" s="38" t="s">
        <v>347</v>
      </c>
      <c r="N442" s="38" t="s">
        <v>62</v>
      </c>
      <c r="O442" s="50" t="s">
        <v>1281</v>
      </c>
      <c r="P442" s="57" t="s">
        <v>1281</v>
      </c>
      <c r="Q442" s="51" t="s">
        <v>1281</v>
      </c>
      <c r="R442" s="51" t="s">
        <v>1281</v>
      </c>
      <c r="S442" s="51" t="s">
        <v>1281</v>
      </c>
      <c r="T442" s="51" t="s">
        <v>1281</v>
      </c>
      <c r="U442" s="51" t="s">
        <v>1281</v>
      </c>
      <c r="V442" s="51" t="s">
        <v>1301</v>
      </c>
    </row>
    <row r="443" spans="1:22" s="44" customFormat="1" ht="160.5" customHeight="1" x14ac:dyDescent="0.25">
      <c r="B443" s="38">
        <f t="shared" si="17"/>
        <v>15</v>
      </c>
      <c r="C443" s="38" t="s">
        <v>1266</v>
      </c>
      <c r="D443" s="38" t="s">
        <v>1369</v>
      </c>
      <c r="E443" s="38" t="s">
        <v>11</v>
      </c>
      <c r="F443" s="39" t="s">
        <v>348</v>
      </c>
      <c r="G443" s="38" t="s">
        <v>349</v>
      </c>
      <c r="H443" s="40" t="s">
        <v>982</v>
      </c>
      <c r="I443" s="38" t="s">
        <v>1007</v>
      </c>
      <c r="J443" s="80">
        <v>21353176</v>
      </c>
      <c r="K443" s="80">
        <v>16007507</v>
      </c>
      <c r="L443" s="38" t="s">
        <v>80</v>
      </c>
      <c r="M443" s="38" t="s">
        <v>339</v>
      </c>
      <c r="N443" s="38" t="s">
        <v>62</v>
      </c>
      <c r="O443" s="50" t="s">
        <v>1282</v>
      </c>
      <c r="P443" s="50" t="s">
        <v>1288</v>
      </c>
      <c r="Q443" s="51" t="s">
        <v>1283</v>
      </c>
      <c r="R443" s="51" t="s">
        <v>1288</v>
      </c>
      <c r="S443" s="51" t="s">
        <v>1283</v>
      </c>
      <c r="T443" s="51" t="s">
        <v>1296</v>
      </c>
      <c r="U443" s="51" t="s">
        <v>1283</v>
      </c>
      <c r="V443" s="51" t="s">
        <v>1293</v>
      </c>
    </row>
    <row r="444" spans="1:22" s="44" customFormat="1" ht="160.5" customHeight="1" x14ac:dyDescent="0.25">
      <c r="B444" s="38">
        <f t="shared" si="17"/>
        <v>16</v>
      </c>
      <c r="C444" s="38" t="s">
        <v>1266</v>
      </c>
      <c r="D444" s="38" t="s">
        <v>1369</v>
      </c>
      <c r="E444" s="38" t="s">
        <v>11</v>
      </c>
      <c r="F444" s="39" t="s">
        <v>350</v>
      </c>
      <c r="G444" s="38" t="s">
        <v>351</v>
      </c>
      <c r="H444" s="40" t="s">
        <v>982</v>
      </c>
      <c r="I444" s="38" t="s">
        <v>1007</v>
      </c>
      <c r="J444" s="80"/>
      <c r="K444" s="80"/>
      <c r="L444" s="38" t="s">
        <v>80</v>
      </c>
      <c r="M444" s="38" t="s">
        <v>352</v>
      </c>
      <c r="N444" s="38" t="s">
        <v>63</v>
      </c>
      <c r="O444" s="50" t="s">
        <v>1282</v>
      </c>
      <c r="P444" s="50" t="s">
        <v>1288</v>
      </c>
      <c r="Q444" s="51" t="s">
        <v>1283</v>
      </c>
      <c r="R444" s="51" t="s">
        <v>1288</v>
      </c>
      <c r="S444" s="51" t="s">
        <v>1283</v>
      </c>
      <c r="T444" s="51" t="s">
        <v>1296</v>
      </c>
      <c r="U444" s="51" t="s">
        <v>1283</v>
      </c>
      <c r="V444" s="51" t="s">
        <v>1293</v>
      </c>
    </row>
    <row r="445" spans="1:22" s="44" customFormat="1" ht="160.5" customHeight="1" x14ac:dyDescent="0.25">
      <c r="B445" s="38">
        <f t="shared" si="17"/>
        <v>17</v>
      </c>
      <c r="C445" s="38" t="s">
        <v>1266</v>
      </c>
      <c r="D445" s="38" t="s">
        <v>1369</v>
      </c>
      <c r="E445" s="38" t="s">
        <v>11</v>
      </c>
      <c r="F445" s="39" t="s">
        <v>353</v>
      </c>
      <c r="G445" s="38" t="s">
        <v>354</v>
      </c>
      <c r="H445" s="40" t="s">
        <v>982</v>
      </c>
      <c r="I445" s="38" t="s">
        <v>1007</v>
      </c>
      <c r="J445" s="80"/>
      <c r="K445" s="80"/>
      <c r="L445" s="38" t="s">
        <v>80</v>
      </c>
      <c r="M445" s="38" t="s">
        <v>339</v>
      </c>
      <c r="N445" s="38" t="s">
        <v>62</v>
      </c>
      <c r="O445" s="50" t="s">
        <v>1282</v>
      </c>
      <c r="P445" s="50" t="s">
        <v>1288</v>
      </c>
      <c r="Q445" s="51" t="s">
        <v>1283</v>
      </c>
      <c r="R445" s="51" t="s">
        <v>1288</v>
      </c>
      <c r="S445" s="51" t="s">
        <v>1283</v>
      </c>
      <c r="T445" s="51" t="s">
        <v>1296</v>
      </c>
      <c r="U445" s="51" t="s">
        <v>1283</v>
      </c>
      <c r="V445" s="51" t="s">
        <v>1293</v>
      </c>
    </row>
    <row r="446" spans="1:22" s="30" customFormat="1" ht="96.75" customHeight="1" x14ac:dyDescent="0.25">
      <c r="A446" s="24"/>
      <c r="B446" s="25">
        <v>17</v>
      </c>
      <c r="C446" s="25" t="s">
        <v>1384</v>
      </c>
      <c r="D446" s="25" t="s">
        <v>1385</v>
      </c>
      <c r="E446" s="25" t="s">
        <v>1344</v>
      </c>
      <c r="F446" s="25"/>
      <c r="G446" s="25"/>
      <c r="H446" s="26"/>
      <c r="I446" s="25"/>
      <c r="J446" s="32">
        <f>SUM(J428:J445)</f>
        <v>1825676943</v>
      </c>
      <c r="K446" s="32">
        <f>SUM(K428:K445)</f>
        <v>1368239738</v>
      </c>
      <c r="L446" s="25"/>
      <c r="M446" s="25"/>
      <c r="N446" s="26"/>
      <c r="O446" s="28"/>
      <c r="P446" s="29"/>
      <c r="Q446" s="29"/>
      <c r="R446" s="29"/>
      <c r="S446" s="29"/>
      <c r="T446" s="29"/>
      <c r="U446" s="28"/>
      <c r="V446" s="28"/>
    </row>
    <row r="447" spans="1:22" s="44" customFormat="1" ht="160.5" customHeight="1" x14ac:dyDescent="0.25">
      <c r="B447" s="38">
        <v>1</v>
      </c>
      <c r="C447" s="38" t="s">
        <v>1134</v>
      </c>
      <c r="D447" s="38" t="s">
        <v>1135</v>
      </c>
      <c r="E447" s="38" t="s">
        <v>279</v>
      </c>
      <c r="F447" s="38" t="s">
        <v>454</v>
      </c>
      <c r="G447" s="38" t="s">
        <v>455</v>
      </c>
      <c r="H447" s="40" t="s">
        <v>983</v>
      </c>
      <c r="I447" s="38" t="s">
        <v>456</v>
      </c>
      <c r="J447" s="42">
        <v>100183896.90000001</v>
      </c>
      <c r="K447" s="42">
        <v>76545000</v>
      </c>
      <c r="L447" s="38" t="s">
        <v>234</v>
      </c>
      <c r="M447" s="38" t="s">
        <v>1236</v>
      </c>
      <c r="N447" s="38" t="s">
        <v>63</v>
      </c>
      <c r="O447" s="50" t="s">
        <v>1281</v>
      </c>
      <c r="P447" s="51" t="s">
        <v>1282</v>
      </c>
      <c r="Q447" s="51" t="s">
        <v>1282</v>
      </c>
      <c r="R447" s="51" t="s">
        <v>1283</v>
      </c>
      <c r="S447" s="51" t="s">
        <v>1285</v>
      </c>
      <c r="T447" s="51" t="s">
        <v>1285</v>
      </c>
      <c r="U447" s="51" t="s">
        <v>1285</v>
      </c>
      <c r="V447" s="51" t="s">
        <v>1297</v>
      </c>
    </row>
    <row r="448" spans="1:22" s="44" customFormat="1" ht="160.5" customHeight="1" x14ac:dyDescent="0.25">
      <c r="B448" s="38">
        <f>B447+1</f>
        <v>2</v>
      </c>
      <c r="C448" s="38" t="s">
        <v>1134</v>
      </c>
      <c r="D448" s="38" t="s">
        <v>1135</v>
      </c>
      <c r="E448" s="38" t="s">
        <v>279</v>
      </c>
      <c r="F448" s="38" t="s">
        <v>454</v>
      </c>
      <c r="G448" s="38" t="s">
        <v>457</v>
      </c>
      <c r="H448" s="40" t="s">
        <v>983</v>
      </c>
      <c r="I448" s="38" t="s">
        <v>456</v>
      </c>
      <c r="J448" s="42">
        <v>11131544</v>
      </c>
      <c r="K448" s="42">
        <v>8505000</v>
      </c>
      <c r="L448" s="38" t="s">
        <v>234</v>
      </c>
      <c r="M448" s="38" t="s">
        <v>458</v>
      </c>
      <c r="N448" s="38" t="s">
        <v>63</v>
      </c>
      <c r="O448" s="50" t="s">
        <v>1281</v>
      </c>
      <c r="P448" s="51" t="s">
        <v>1282</v>
      </c>
      <c r="Q448" s="51" t="s">
        <v>1282</v>
      </c>
      <c r="R448" s="51" t="s">
        <v>1283</v>
      </c>
      <c r="S448" s="51" t="s">
        <v>1285</v>
      </c>
      <c r="T448" s="51" t="s">
        <v>1285</v>
      </c>
      <c r="U448" s="51" t="s">
        <v>1285</v>
      </c>
      <c r="V448" s="51" t="s">
        <v>1297</v>
      </c>
    </row>
    <row r="449" spans="2:22" s="44" customFormat="1" ht="160.5" customHeight="1" x14ac:dyDescent="0.25">
      <c r="B449" s="38">
        <f t="shared" ref="B449:B464" si="18">B448+1</f>
        <v>3</v>
      </c>
      <c r="C449" s="38" t="s">
        <v>1134</v>
      </c>
      <c r="D449" s="38" t="s">
        <v>1135</v>
      </c>
      <c r="E449" s="38" t="s">
        <v>279</v>
      </c>
      <c r="F449" s="38" t="s">
        <v>459</v>
      </c>
      <c r="G449" s="38" t="s">
        <v>460</v>
      </c>
      <c r="H449" s="40" t="s">
        <v>984</v>
      </c>
      <c r="I449" s="38" t="s">
        <v>233</v>
      </c>
      <c r="J449" s="42">
        <v>266000000</v>
      </c>
      <c r="K449" s="42">
        <v>226100000</v>
      </c>
      <c r="L449" s="38" t="s">
        <v>234</v>
      </c>
      <c r="M449" s="38" t="s">
        <v>461</v>
      </c>
      <c r="N449" s="38" t="s">
        <v>63</v>
      </c>
      <c r="O449" s="50" t="s">
        <v>1282</v>
      </c>
      <c r="P449" s="51" t="s">
        <v>1283</v>
      </c>
      <c r="Q449" s="50" t="s">
        <v>1285</v>
      </c>
      <c r="R449" s="50" t="s">
        <v>1286</v>
      </c>
      <c r="S449" s="50" t="s">
        <v>1286</v>
      </c>
      <c r="T449" s="50" t="s">
        <v>1286</v>
      </c>
      <c r="U449" s="50" t="s">
        <v>1287</v>
      </c>
      <c r="V449" s="51" t="s">
        <v>1298</v>
      </c>
    </row>
    <row r="450" spans="2:22" s="44" customFormat="1" ht="409.5" customHeight="1" x14ac:dyDescent="0.25">
      <c r="B450" s="38">
        <f t="shared" si="18"/>
        <v>4</v>
      </c>
      <c r="C450" s="38" t="s">
        <v>1134</v>
      </c>
      <c r="D450" s="38" t="s">
        <v>1135</v>
      </c>
      <c r="E450" s="38" t="s">
        <v>279</v>
      </c>
      <c r="F450" s="38" t="s">
        <v>459</v>
      </c>
      <c r="G450" s="38" t="s">
        <v>460</v>
      </c>
      <c r="H450" s="40" t="s">
        <v>984</v>
      </c>
      <c r="I450" s="38" t="s">
        <v>462</v>
      </c>
      <c r="J450" s="42">
        <v>29750000</v>
      </c>
      <c r="K450" s="42">
        <v>11900000</v>
      </c>
      <c r="L450" s="38" t="s">
        <v>234</v>
      </c>
      <c r="M450" s="38" t="s">
        <v>461</v>
      </c>
      <c r="N450" s="38" t="s">
        <v>63</v>
      </c>
      <c r="O450" s="50" t="s">
        <v>1282</v>
      </c>
      <c r="P450" s="51" t="s">
        <v>1283</v>
      </c>
      <c r="Q450" s="50" t="s">
        <v>1285</v>
      </c>
      <c r="R450" s="50" t="s">
        <v>1286</v>
      </c>
      <c r="S450" s="50" t="s">
        <v>1286</v>
      </c>
      <c r="T450" s="50" t="s">
        <v>1286</v>
      </c>
      <c r="U450" s="50" t="s">
        <v>1287</v>
      </c>
      <c r="V450" s="51" t="s">
        <v>1298</v>
      </c>
    </row>
    <row r="451" spans="2:22" s="44" customFormat="1" ht="160.5" customHeight="1" x14ac:dyDescent="0.25">
      <c r="B451" s="38">
        <f t="shared" si="18"/>
        <v>5</v>
      </c>
      <c r="C451" s="38" t="s">
        <v>1134</v>
      </c>
      <c r="D451" s="38" t="s">
        <v>1135</v>
      </c>
      <c r="E451" s="38" t="s">
        <v>279</v>
      </c>
      <c r="F451" s="38" t="s">
        <v>463</v>
      </c>
      <c r="G451" s="38" t="s">
        <v>464</v>
      </c>
      <c r="H451" s="40" t="s">
        <v>984</v>
      </c>
      <c r="I451" s="38" t="s">
        <v>233</v>
      </c>
      <c r="J451" s="42">
        <v>43411765</v>
      </c>
      <c r="K451" s="42">
        <v>36900000</v>
      </c>
      <c r="L451" s="38" t="s">
        <v>234</v>
      </c>
      <c r="M451" s="38" t="s">
        <v>985</v>
      </c>
      <c r="N451" s="38" t="s">
        <v>63</v>
      </c>
      <c r="O451" s="50" t="s">
        <v>1282</v>
      </c>
      <c r="P451" s="51" t="s">
        <v>1283</v>
      </c>
      <c r="Q451" s="50" t="s">
        <v>1285</v>
      </c>
      <c r="R451" s="50" t="s">
        <v>1286</v>
      </c>
      <c r="S451" s="50" t="s">
        <v>1286</v>
      </c>
      <c r="T451" s="50" t="s">
        <v>1286</v>
      </c>
      <c r="U451" s="50" t="s">
        <v>1287</v>
      </c>
      <c r="V451" s="51" t="s">
        <v>1298</v>
      </c>
    </row>
    <row r="452" spans="2:22" s="44" customFormat="1" ht="160.5" customHeight="1" x14ac:dyDescent="0.25">
      <c r="B452" s="38">
        <f t="shared" si="18"/>
        <v>6</v>
      </c>
      <c r="C452" s="38" t="s">
        <v>1134</v>
      </c>
      <c r="D452" s="38" t="s">
        <v>1135</v>
      </c>
      <c r="E452" s="38" t="s">
        <v>279</v>
      </c>
      <c r="F452" s="38" t="s">
        <v>463</v>
      </c>
      <c r="G452" s="38" t="s">
        <v>464</v>
      </c>
      <c r="H452" s="40" t="s">
        <v>984</v>
      </c>
      <c r="I452" s="38" t="s">
        <v>462</v>
      </c>
      <c r="J452" s="42">
        <v>10250000</v>
      </c>
      <c r="K452" s="42">
        <v>4100000</v>
      </c>
      <c r="L452" s="38" t="s">
        <v>234</v>
      </c>
      <c r="M452" s="38" t="s">
        <v>985</v>
      </c>
      <c r="N452" s="38" t="s">
        <v>63</v>
      </c>
      <c r="O452" s="50" t="s">
        <v>1282</v>
      </c>
      <c r="P452" s="51" t="s">
        <v>1283</v>
      </c>
      <c r="Q452" s="50" t="s">
        <v>1285</v>
      </c>
      <c r="R452" s="50" t="s">
        <v>1286</v>
      </c>
      <c r="S452" s="50" t="s">
        <v>1286</v>
      </c>
      <c r="T452" s="50" t="s">
        <v>1286</v>
      </c>
      <c r="U452" s="50" t="s">
        <v>1287</v>
      </c>
      <c r="V452" s="51" t="s">
        <v>1298</v>
      </c>
    </row>
    <row r="453" spans="2:22" s="44" customFormat="1" ht="160.5" customHeight="1" x14ac:dyDescent="0.25">
      <c r="B453" s="38">
        <f t="shared" si="18"/>
        <v>7</v>
      </c>
      <c r="C453" s="38" t="s">
        <v>1134</v>
      </c>
      <c r="D453" s="38" t="s">
        <v>1135</v>
      </c>
      <c r="E453" s="38" t="s">
        <v>279</v>
      </c>
      <c r="F453" s="38" t="s">
        <v>465</v>
      </c>
      <c r="G453" s="38" t="s">
        <v>466</v>
      </c>
      <c r="H453" s="40" t="s">
        <v>984</v>
      </c>
      <c r="I453" s="38" t="s">
        <v>233</v>
      </c>
      <c r="J453" s="42">
        <v>255352942</v>
      </c>
      <c r="K453" s="42">
        <v>217050000</v>
      </c>
      <c r="L453" s="38" t="s">
        <v>234</v>
      </c>
      <c r="M453" s="38" t="s">
        <v>467</v>
      </c>
      <c r="N453" s="40" t="s">
        <v>63</v>
      </c>
      <c r="O453" s="50" t="s">
        <v>1281</v>
      </c>
      <c r="P453" s="57" t="s">
        <v>1281</v>
      </c>
      <c r="Q453" s="59" t="s">
        <v>1282</v>
      </c>
      <c r="R453" s="59" t="s">
        <v>1282</v>
      </c>
      <c r="S453" s="51" t="s">
        <v>1283</v>
      </c>
      <c r="T453" s="51" t="s">
        <v>1283</v>
      </c>
      <c r="U453" s="51" t="s">
        <v>1285</v>
      </c>
      <c r="V453" s="51" t="s">
        <v>1302</v>
      </c>
    </row>
    <row r="454" spans="2:22" s="44" customFormat="1" ht="160.5" customHeight="1" x14ac:dyDescent="0.25">
      <c r="B454" s="38">
        <f t="shared" si="18"/>
        <v>8</v>
      </c>
      <c r="C454" s="38" t="s">
        <v>1134</v>
      </c>
      <c r="D454" s="38" t="s">
        <v>1135</v>
      </c>
      <c r="E454" s="38" t="s">
        <v>8</v>
      </c>
      <c r="F454" s="38" t="s">
        <v>468</v>
      </c>
      <c r="G454" s="38" t="s">
        <v>469</v>
      </c>
      <c r="H454" s="40" t="s">
        <v>986</v>
      </c>
      <c r="I454" s="38" t="s">
        <v>233</v>
      </c>
      <c r="J454" s="42">
        <v>62029412</v>
      </c>
      <c r="K454" s="42">
        <v>52725000</v>
      </c>
      <c r="L454" s="38" t="s">
        <v>234</v>
      </c>
      <c r="M454" s="38" t="s">
        <v>470</v>
      </c>
      <c r="N454" s="40" t="s">
        <v>63</v>
      </c>
      <c r="O454" s="50" t="s">
        <v>1281</v>
      </c>
      <c r="P454" s="57" t="s">
        <v>1281</v>
      </c>
      <c r="Q454" s="59" t="s">
        <v>1282</v>
      </c>
      <c r="R454" s="59" t="s">
        <v>1282</v>
      </c>
      <c r="S454" s="51" t="s">
        <v>1283</v>
      </c>
      <c r="T454" s="51" t="s">
        <v>1283</v>
      </c>
      <c r="U454" s="51" t="s">
        <v>1285</v>
      </c>
      <c r="V454" s="51" t="s">
        <v>1302</v>
      </c>
    </row>
    <row r="455" spans="2:22" s="44" customFormat="1" ht="160.5" customHeight="1" x14ac:dyDescent="0.25">
      <c r="B455" s="38">
        <f t="shared" si="18"/>
        <v>9</v>
      </c>
      <c r="C455" s="38" t="s">
        <v>1134</v>
      </c>
      <c r="D455" s="38" t="s">
        <v>1135</v>
      </c>
      <c r="E455" s="38" t="s">
        <v>8</v>
      </c>
      <c r="F455" s="38" t="s">
        <v>468</v>
      </c>
      <c r="G455" s="38" t="s">
        <v>469</v>
      </c>
      <c r="H455" s="40" t="s">
        <v>986</v>
      </c>
      <c r="I455" s="38" t="s">
        <v>462</v>
      </c>
      <c r="J455" s="42">
        <v>6937500</v>
      </c>
      <c r="K455" s="42">
        <v>2775000</v>
      </c>
      <c r="L455" s="38" t="s">
        <v>234</v>
      </c>
      <c r="M455" s="38" t="s">
        <v>470</v>
      </c>
      <c r="N455" s="40" t="s">
        <v>63</v>
      </c>
      <c r="O455" s="50" t="s">
        <v>1281</v>
      </c>
      <c r="P455" s="57" t="s">
        <v>1281</v>
      </c>
      <c r="Q455" s="59" t="s">
        <v>1282</v>
      </c>
      <c r="R455" s="59" t="s">
        <v>1282</v>
      </c>
      <c r="S455" s="51" t="s">
        <v>1283</v>
      </c>
      <c r="T455" s="51" t="s">
        <v>1283</v>
      </c>
      <c r="U455" s="51" t="s">
        <v>1285</v>
      </c>
      <c r="V455" s="51" t="s">
        <v>1302</v>
      </c>
    </row>
    <row r="456" spans="2:22" s="44" customFormat="1" ht="160.5" customHeight="1" x14ac:dyDescent="0.25">
      <c r="B456" s="38">
        <f t="shared" si="18"/>
        <v>10</v>
      </c>
      <c r="C456" s="38" t="s">
        <v>1134</v>
      </c>
      <c r="D456" s="38" t="s">
        <v>1135</v>
      </c>
      <c r="E456" s="38" t="s">
        <v>8</v>
      </c>
      <c r="F456" s="38" t="s">
        <v>471</v>
      </c>
      <c r="G456" s="38" t="s">
        <v>472</v>
      </c>
      <c r="H456" s="40" t="s">
        <v>986</v>
      </c>
      <c r="I456" s="38" t="s">
        <v>233</v>
      </c>
      <c r="J456" s="42">
        <v>36882353</v>
      </c>
      <c r="K456" s="42">
        <v>31350000</v>
      </c>
      <c r="L456" s="38" t="s">
        <v>234</v>
      </c>
      <c r="M456" s="38" t="s">
        <v>470</v>
      </c>
      <c r="N456" s="38" t="s">
        <v>63</v>
      </c>
      <c r="O456" s="50" t="s">
        <v>1282</v>
      </c>
      <c r="P456" s="51" t="s">
        <v>1283</v>
      </c>
      <c r="Q456" s="50" t="s">
        <v>1285</v>
      </c>
      <c r="R456" s="51" t="s">
        <v>1285</v>
      </c>
      <c r="S456" s="50" t="s">
        <v>1286</v>
      </c>
      <c r="T456" s="50" t="s">
        <v>1286</v>
      </c>
      <c r="U456" s="50" t="s">
        <v>1286</v>
      </c>
      <c r="V456" s="51" t="s">
        <v>1298</v>
      </c>
    </row>
    <row r="457" spans="2:22" s="44" customFormat="1" ht="160.5" customHeight="1" x14ac:dyDescent="0.25">
      <c r="B457" s="38">
        <f t="shared" si="18"/>
        <v>11</v>
      </c>
      <c r="C457" s="38" t="s">
        <v>1134</v>
      </c>
      <c r="D457" s="38" t="s">
        <v>1135</v>
      </c>
      <c r="E457" s="38" t="s">
        <v>8</v>
      </c>
      <c r="F457" s="38" t="s">
        <v>471</v>
      </c>
      <c r="G457" s="38" t="s">
        <v>472</v>
      </c>
      <c r="H457" s="40" t="s">
        <v>986</v>
      </c>
      <c r="I457" s="38" t="s">
        <v>462</v>
      </c>
      <c r="J457" s="42">
        <v>4125000</v>
      </c>
      <c r="K457" s="42">
        <v>1650000</v>
      </c>
      <c r="L457" s="38" t="s">
        <v>234</v>
      </c>
      <c r="M457" s="38" t="s">
        <v>470</v>
      </c>
      <c r="N457" s="38" t="s">
        <v>63</v>
      </c>
      <c r="O457" s="50" t="s">
        <v>1282</v>
      </c>
      <c r="P457" s="51" t="s">
        <v>1283</v>
      </c>
      <c r="Q457" s="50" t="s">
        <v>1285</v>
      </c>
      <c r="R457" s="51" t="s">
        <v>1285</v>
      </c>
      <c r="S457" s="50" t="s">
        <v>1286</v>
      </c>
      <c r="T457" s="50" t="s">
        <v>1286</v>
      </c>
      <c r="U457" s="50" t="s">
        <v>1286</v>
      </c>
      <c r="V457" s="51" t="s">
        <v>1298</v>
      </c>
    </row>
    <row r="458" spans="2:22" s="44" customFormat="1" ht="160.5" customHeight="1" x14ac:dyDescent="0.25">
      <c r="B458" s="38">
        <f t="shared" si="18"/>
        <v>12</v>
      </c>
      <c r="C458" s="38" t="s">
        <v>1134</v>
      </c>
      <c r="D458" s="38" t="s">
        <v>1135</v>
      </c>
      <c r="E458" s="38" t="s">
        <v>8</v>
      </c>
      <c r="F458" s="38" t="s">
        <v>473</v>
      </c>
      <c r="G458" s="38" t="s">
        <v>474</v>
      </c>
      <c r="H458" s="40" t="s">
        <v>986</v>
      </c>
      <c r="I458" s="38" t="s">
        <v>456</v>
      </c>
      <c r="J458" s="42">
        <v>102379193.75148889</v>
      </c>
      <c r="K458" s="42">
        <v>82350000</v>
      </c>
      <c r="L458" s="38" t="s">
        <v>234</v>
      </c>
      <c r="M458" s="38" t="s">
        <v>475</v>
      </c>
      <c r="N458" s="40" t="s">
        <v>63</v>
      </c>
      <c r="O458" s="50" t="s">
        <v>1281</v>
      </c>
      <c r="P458" s="57" t="s">
        <v>1281</v>
      </c>
      <c r="Q458" s="59" t="s">
        <v>1282</v>
      </c>
      <c r="R458" s="59" t="s">
        <v>1282</v>
      </c>
      <c r="S458" s="51" t="s">
        <v>1283</v>
      </c>
      <c r="T458" s="51" t="s">
        <v>1283</v>
      </c>
      <c r="U458" s="51" t="s">
        <v>1285</v>
      </c>
      <c r="V458" s="51" t="s">
        <v>1302</v>
      </c>
    </row>
    <row r="459" spans="2:22" s="44" customFormat="1" ht="160.5" customHeight="1" x14ac:dyDescent="0.25">
      <c r="B459" s="38">
        <f t="shared" si="18"/>
        <v>13</v>
      </c>
      <c r="C459" s="38" t="s">
        <v>1134</v>
      </c>
      <c r="D459" s="38" t="s">
        <v>1135</v>
      </c>
      <c r="E459" s="38" t="s">
        <v>8</v>
      </c>
      <c r="F459" s="38" t="s">
        <v>476</v>
      </c>
      <c r="G459" s="38" t="s">
        <v>477</v>
      </c>
      <c r="H459" s="40" t="s">
        <v>987</v>
      </c>
      <c r="I459" s="38" t="s">
        <v>233</v>
      </c>
      <c r="J459" s="42">
        <v>100588235</v>
      </c>
      <c r="K459" s="42">
        <v>85500000</v>
      </c>
      <c r="L459" s="38" t="s">
        <v>234</v>
      </c>
      <c r="M459" s="38" t="s">
        <v>478</v>
      </c>
      <c r="N459" s="38" t="s">
        <v>63</v>
      </c>
      <c r="O459" s="50" t="s">
        <v>1283</v>
      </c>
      <c r="P459" s="51" t="s">
        <v>1283</v>
      </c>
      <c r="Q459" s="50" t="s">
        <v>1285</v>
      </c>
      <c r="R459" s="51" t="s">
        <v>1285</v>
      </c>
      <c r="S459" s="50" t="s">
        <v>1286</v>
      </c>
      <c r="T459" s="50" t="s">
        <v>1286</v>
      </c>
      <c r="U459" s="50" t="s">
        <v>1286</v>
      </c>
      <c r="V459" s="51" t="s">
        <v>1298</v>
      </c>
    </row>
    <row r="460" spans="2:22" s="44" customFormat="1" ht="160.5" customHeight="1" x14ac:dyDescent="0.25">
      <c r="B460" s="38">
        <f t="shared" si="18"/>
        <v>14</v>
      </c>
      <c r="C460" s="38" t="s">
        <v>1134</v>
      </c>
      <c r="D460" s="38" t="s">
        <v>1135</v>
      </c>
      <c r="E460" s="38" t="s">
        <v>8</v>
      </c>
      <c r="F460" s="38" t="s">
        <v>476</v>
      </c>
      <c r="G460" s="38" t="s">
        <v>477</v>
      </c>
      <c r="H460" s="40" t="s">
        <v>987</v>
      </c>
      <c r="I460" s="38" t="s">
        <v>462</v>
      </c>
      <c r="J460" s="42">
        <v>11250000</v>
      </c>
      <c r="K460" s="42">
        <v>4500000</v>
      </c>
      <c r="L460" s="38" t="s">
        <v>234</v>
      </c>
      <c r="M460" s="38" t="s">
        <v>479</v>
      </c>
      <c r="N460" s="38" t="s">
        <v>63</v>
      </c>
      <c r="O460" s="50" t="s">
        <v>1283</v>
      </c>
      <c r="P460" s="51" t="s">
        <v>1283</v>
      </c>
      <c r="Q460" s="50" t="s">
        <v>1285</v>
      </c>
      <c r="R460" s="51" t="s">
        <v>1285</v>
      </c>
      <c r="S460" s="50" t="s">
        <v>1286</v>
      </c>
      <c r="T460" s="50" t="s">
        <v>1286</v>
      </c>
      <c r="U460" s="50" t="s">
        <v>1286</v>
      </c>
      <c r="V460" s="51" t="s">
        <v>1298</v>
      </c>
    </row>
    <row r="461" spans="2:22" s="44" customFormat="1" ht="160.5" customHeight="1" x14ac:dyDescent="0.25">
      <c r="B461" s="38">
        <f t="shared" si="18"/>
        <v>15</v>
      </c>
      <c r="C461" s="38" t="s">
        <v>1134</v>
      </c>
      <c r="D461" s="38" t="s">
        <v>1135</v>
      </c>
      <c r="E461" s="38" t="s">
        <v>8</v>
      </c>
      <c r="F461" s="38" t="s">
        <v>480</v>
      </c>
      <c r="G461" s="38" t="s">
        <v>481</v>
      </c>
      <c r="H461" s="40" t="s">
        <v>987</v>
      </c>
      <c r="I461" s="38" t="s">
        <v>233</v>
      </c>
      <c r="J461" s="42">
        <v>100588235</v>
      </c>
      <c r="K461" s="42">
        <v>85500000</v>
      </c>
      <c r="L461" s="38" t="s">
        <v>234</v>
      </c>
      <c r="M461" s="38" t="s">
        <v>1234</v>
      </c>
      <c r="N461" s="40" t="s">
        <v>63</v>
      </c>
      <c r="O461" s="50" t="s">
        <v>1281</v>
      </c>
      <c r="P461" s="57" t="s">
        <v>1281</v>
      </c>
      <c r="Q461" s="59" t="s">
        <v>1282</v>
      </c>
      <c r="R461" s="59" t="s">
        <v>1282</v>
      </c>
      <c r="S461" s="51" t="s">
        <v>1283</v>
      </c>
      <c r="T461" s="51" t="s">
        <v>1283</v>
      </c>
      <c r="U461" s="51" t="s">
        <v>1285</v>
      </c>
      <c r="V461" s="51" t="s">
        <v>1302</v>
      </c>
    </row>
    <row r="462" spans="2:22" s="44" customFormat="1" ht="160.5" customHeight="1" x14ac:dyDescent="0.25">
      <c r="B462" s="38">
        <f t="shared" si="18"/>
        <v>16</v>
      </c>
      <c r="C462" s="38" t="s">
        <v>1134</v>
      </c>
      <c r="D462" s="38" t="s">
        <v>1135</v>
      </c>
      <c r="E462" s="38" t="s">
        <v>8</v>
      </c>
      <c r="F462" s="38" t="s">
        <v>480</v>
      </c>
      <c r="G462" s="38" t="s">
        <v>481</v>
      </c>
      <c r="H462" s="40" t="s">
        <v>987</v>
      </c>
      <c r="I462" s="38" t="s">
        <v>462</v>
      </c>
      <c r="J462" s="42">
        <v>11250000</v>
      </c>
      <c r="K462" s="42">
        <v>4500000</v>
      </c>
      <c r="L462" s="38" t="s">
        <v>234</v>
      </c>
      <c r="M462" s="38" t="s">
        <v>1234</v>
      </c>
      <c r="N462" s="40" t="s">
        <v>63</v>
      </c>
      <c r="O462" s="50" t="s">
        <v>1281</v>
      </c>
      <c r="P462" s="57" t="s">
        <v>1281</v>
      </c>
      <c r="Q462" s="59" t="s">
        <v>1282</v>
      </c>
      <c r="R462" s="59" t="s">
        <v>1282</v>
      </c>
      <c r="S462" s="51" t="s">
        <v>1283</v>
      </c>
      <c r="T462" s="51" t="s">
        <v>1283</v>
      </c>
      <c r="U462" s="51" t="s">
        <v>1285</v>
      </c>
      <c r="V462" s="51" t="s">
        <v>1302</v>
      </c>
    </row>
    <row r="463" spans="2:22" s="44" customFormat="1" ht="160.5" customHeight="1" x14ac:dyDescent="0.25">
      <c r="B463" s="38">
        <f t="shared" si="18"/>
        <v>17</v>
      </c>
      <c r="C463" s="38" t="s">
        <v>1134</v>
      </c>
      <c r="D463" s="38" t="s">
        <v>1135</v>
      </c>
      <c r="E463" s="38" t="s">
        <v>8</v>
      </c>
      <c r="F463" s="38" t="s">
        <v>482</v>
      </c>
      <c r="G463" s="38" t="s">
        <v>483</v>
      </c>
      <c r="H463" s="40" t="s">
        <v>987</v>
      </c>
      <c r="I463" s="38" t="s">
        <v>233</v>
      </c>
      <c r="J463" s="42">
        <v>5518078</v>
      </c>
      <c r="K463" s="42">
        <v>4690366</v>
      </c>
      <c r="L463" s="38" t="s">
        <v>234</v>
      </c>
      <c r="M463" s="38" t="s">
        <v>484</v>
      </c>
      <c r="N463" s="38" t="s">
        <v>63</v>
      </c>
      <c r="O463" s="50" t="s">
        <v>1283</v>
      </c>
      <c r="P463" s="51" t="s">
        <v>1283</v>
      </c>
      <c r="Q463" s="50" t="s">
        <v>1285</v>
      </c>
      <c r="R463" s="51" t="s">
        <v>1285</v>
      </c>
      <c r="S463" s="50" t="s">
        <v>1286</v>
      </c>
      <c r="T463" s="50" t="s">
        <v>1286</v>
      </c>
      <c r="U463" s="50" t="s">
        <v>1286</v>
      </c>
      <c r="V463" s="51" t="s">
        <v>1298</v>
      </c>
    </row>
    <row r="464" spans="2:22" s="44" customFormat="1" ht="160.5" customHeight="1" x14ac:dyDescent="0.25">
      <c r="B464" s="38">
        <f t="shared" si="18"/>
        <v>18</v>
      </c>
      <c r="C464" s="38" t="s">
        <v>1134</v>
      </c>
      <c r="D464" s="38" t="s">
        <v>1135</v>
      </c>
      <c r="E464" s="38" t="s">
        <v>8</v>
      </c>
      <c r="F464" s="38" t="s">
        <v>482</v>
      </c>
      <c r="G464" s="38" t="s">
        <v>483</v>
      </c>
      <c r="H464" s="40" t="s">
        <v>987</v>
      </c>
      <c r="I464" s="38" t="s">
        <v>462</v>
      </c>
      <c r="J464" s="42">
        <v>617155</v>
      </c>
      <c r="K464" s="42">
        <v>246862</v>
      </c>
      <c r="L464" s="38" t="s">
        <v>234</v>
      </c>
      <c r="M464" s="38" t="s">
        <v>484</v>
      </c>
      <c r="N464" s="38" t="s">
        <v>63</v>
      </c>
      <c r="O464" s="50" t="s">
        <v>1283</v>
      </c>
      <c r="P464" s="51" t="s">
        <v>1283</v>
      </c>
      <c r="Q464" s="50" t="s">
        <v>1285</v>
      </c>
      <c r="R464" s="51" t="s">
        <v>1285</v>
      </c>
      <c r="S464" s="50" t="s">
        <v>1286</v>
      </c>
      <c r="T464" s="50" t="s">
        <v>1286</v>
      </c>
      <c r="U464" s="50" t="s">
        <v>1286</v>
      </c>
      <c r="V464" s="51" t="s">
        <v>1298</v>
      </c>
    </row>
    <row r="465" spans="1:22" s="30" customFormat="1" ht="69.75" x14ac:dyDescent="0.25">
      <c r="A465" s="24"/>
      <c r="B465" s="25">
        <v>18</v>
      </c>
      <c r="C465" s="25" t="s">
        <v>1134</v>
      </c>
      <c r="D465" s="25" t="s">
        <v>1135</v>
      </c>
      <c r="E465" s="25" t="s">
        <v>1370</v>
      </c>
      <c r="F465" s="25"/>
      <c r="G465" s="25"/>
      <c r="H465" s="26"/>
      <c r="I465" s="25"/>
      <c r="J465" s="27">
        <f>SUM(J447:J464)</f>
        <v>1158245309.6514888</v>
      </c>
      <c r="K465" s="27">
        <f>SUM(K447:K464)</f>
        <v>936887228</v>
      </c>
      <c r="L465" s="25"/>
      <c r="M465" s="25"/>
      <c r="N465" s="26"/>
      <c r="O465" s="28"/>
      <c r="P465" s="29"/>
      <c r="Q465" s="29"/>
      <c r="R465" s="29"/>
      <c r="S465" s="29"/>
      <c r="T465" s="29"/>
      <c r="U465" s="28"/>
      <c r="V465" s="28"/>
    </row>
    <row r="466" spans="1:22" s="49" customFormat="1" ht="160.5" customHeight="1" x14ac:dyDescent="0.25">
      <c r="B466" s="38">
        <v>1</v>
      </c>
      <c r="C466" s="38" t="s">
        <v>1142</v>
      </c>
      <c r="D466" s="38" t="s">
        <v>1135</v>
      </c>
      <c r="E466" s="38" t="s">
        <v>485</v>
      </c>
      <c r="F466" s="38" t="s">
        <v>486</v>
      </c>
      <c r="G466" s="38" t="s">
        <v>487</v>
      </c>
      <c r="H466" s="40" t="s">
        <v>988</v>
      </c>
      <c r="I466" s="38" t="s">
        <v>456</v>
      </c>
      <c r="J466" s="42">
        <v>2884632</v>
      </c>
      <c r="K466" s="42">
        <v>2600000</v>
      </c>
      <c r="L466" s="38" t="s">
        <v>234</v>
      </c>
      <c r="M466" s="38" t="s">
        <v>488</v>
      </c>
      <c r="N466" s="40" t="s">
        <v>63</v>
      </c>
      <c r="O466" s="50" t="s">
        <v>1281</v>
      </c>
      <c r="P466" s="57" t="s">
        <v>1281</v>
      </c>
      <c r="Q466" s="57" t="s">
        <v>1281</v>
      </c>
      <c r="R466" s="57" t="s">
        <v>1281</v>
      </c>
      <c r="S466" s="51" t="s">
        <v>1282</v>
      </c>
      <c r="T466" s="57" t="s">
        <v>1282</v>
      </c>
      <c r="U466" s="57" t="s">
        <v>1282</v>
      </c>
      <c r="V466" s="57" t="s">
        <v>1283</v>
      </c>
    </row>
    <row r="467" spans="1:22" s="49" customFormat="1" ht="160.5" customHeight="1" x14ac:dyDescent="0.25">
      <c r="B467" s="38">
        <f>B466+1</f>
        <v>2</v>
      </c>
      <c r="C467" s="38" t="s">
        <v>1142</v>
      </c>
      <c r="D467" s="38" t="s">
        <v>1135</v>
      </c>
      <c r="E467" s="38" t="s">
        <v>485</v>
      </c>
      <c r="F467" s="38" t="s">
        <v>489</v>
      </c>
      <c r="G467" s="38" t="s">
        <v>490</v>
      </c>
      <c r="H467" s="40" t="s">
        <v>989</v>
      </c>
      <c r="I467" s="38" t="s">
        <v>456</v>
      </c>
      <c r="J467" s="42">
        <v>160736843</v>
      </c>
      <c r="K467" s="42">
        <v>150000000</v>
      </c>
      <c r="L467" s="38" t="s">
        <v>234</v>
      </c>
      <c r="M467" s="38" t="s">
        <v>990</v>
      </c>
      <c r="N467" s="40" t="s">
        <v>63</v>
      </c>
      <c r="O467" s="50" t="s">
        <v>1283</v>
      </c>
      <c r="P467" s="50" t="s">
        <v>1292</v>
      </c>
      <c r="Q467" s="50" t="s">
        <v>1285</v>
      </c>
      <c r="R467" s="50" t="s">
        <v>1298</v>
      </c>
      <c r="S467" s="50" t="s">
        <v>1286</v>
      </c>
      <c r="T467" s="50" t="s">
        <v>1293</v>
      </c>
      <c r="U467" s="50" t="s">
        <v>1286</v>
      </c>
      <c r="V467" s="51" t="s">
        <v>1309</v>
      </c>
    </row>
    <row r="468" spans="1:22" s="49" customFormat="1" ht="160.5" customHeight="1" x14ac:dyDescent="0.25">
      <c r="B468" s="38">
        <f t="shared" ref="B468:B475" si="19">B467+1</f>
        <v>3</v>
      </c>
      <c r="C468" s="38" t="s">
        <v>1142</v>
      </c>
      <c r="D468" s="38" t="s">
        <v>1135</v>
      </c>
      <c r="E468" s="38" t="s">
        <v>485</v>
      </c>
      <c r="F468" s="38" t="s">
        <v>491</v>
      </c>
      <c r="G468" s="38" t="s">
        <v>492</v>
      </c>
      <c r="H468" s="40" t="s">
        <v>991</v>
      </c>
      <c r="I468" s="38" t="s">
        <v>456</v>
      </c>
      <c r="J468" s="42">
        <v>138011500</v>
      </c>
      <c r="K468" s="42">
        <v>100000000</v>
      </c>
      <c r="L468" s="38" t="s">
        <v>80</v>
      </c>
      <c r="M468" s="38" t="s">
        <v>992</v>
      </c>
      <c r="N468" s="38" t="s">
        <v>63</v>
      </c>
      <c r="O468" s="50" t="s">
        <v>1283</v>
      </c>
      <c r="P468" s="51" t="s">
        <v>1283</v>
      </c>
      <c r="Q468" s="50" t="s">
        <v>1285</v>
      </c>
      <c r="R468" s="51" t="s">
        <v>1285</v>
      </c>
      <c r="S468" s="50" t="s">
        <v>1286</v>
      </c>
      <c r="T468" s="50" t="s">
        <v>1286</v>
      </c>
      <c r="U468" s="50" t="s">
        <v>1286</v>
      </c>
      <c r="V468" s="50" t="s">
        <v>1294</v>
      </c>
    </row>
    <row r="469" spans="1:22" s="49" customFormat="1" ht="160.5" customHeight="1" x14ac:dyDescent="0.25">
      <c r="B469" s="38">
        <f t="shared" si="19"/>
        <v>4</v>
      </c>
      <c r="C469" s="38" t="s">
        <v>1142</v>
      </c>
      <c r="D469" s="38" t="s">
        <v>1135</v>
      </c>
      <c r="E469" s="38" t="s">
        <v>485</v>
      </c>
      <c r="F469" s="38" t="s">
        <v>493</v>
      </c>
      <c r="G469" s="38" t="s">
        <v>494</v>
      </c>
      <c r="H469" s="40" t="s">
        <v>984</v>
      </c>
      <c r="I469" s="38" t="s">
        <v>456</v>
      </c>
      <c r="J469" s="42">
        <v>10826471</v>
      </c>
      <c r="K469" s="42">
        <v>9000000</v>
      </c>
      <c r="L469" s="38" t="s">
        <v>993</v>
      </c>
      <c r="M469" s="38" t="s">
        <v>495</v>
      </c>
      <c r="N469" s="38" t="s">
        <v>63</v>
      </c>
      <c r="O469" s="50" t="s">
        <v>1283</v>
      </c>
      <c r="P469" s="51" t="s">
        <v>1283</v>
      </c>
      <c r="Q469" s="50" t="s">
        <v>1285</v>
      </c>
      <c r="R469" s="51" t="s">
        <v>1285</v>
      </c>
      <c r="S469" s="50" t="s">
        <v>1286</v>
      </c>
      <c r="T469" s="50" t="s">
        <v>1286</v>
      </c>
      <c r="U469" s="50" t="s">
        <v>1286</v>
      </c>
      <c r="V469" s="51" t="s">
        <v>1291</v>
      </c>
    </row>
    <row r="470" spans="1:22" s="49" customFormat="1" ht="160.5" customHeight="1" x14ac:dyDescent="0.25">
      <c r="B470" s="38">
        <f t="shared" si="19"/>
        <v>5</v>
      </c>
      <c r="C470" s="38" t="s">
        <v>1142</v>
      </c>
      <c r="D470" s="38" t="s">
        <v>1135</v>
      </c>
      <c r="E470" s="38" t="s">
        <v>485</v>
      </c>
      <c r="F470" s="38" t="s">
        <v>493</v>
      </c>
      <c r="G470" s="38" t="s">
        <v>496</v>
      </c>
      <c r="H470" s="40" t="s">
        <v>984</v>
      </c>
      <c r="I470" s="38" t="s">
        <v>456</v>
      </c>
      <c r="J470" s="42">
        <v>109467647</v>
      </c>
      <c r="K470" s="42">
        <v>91000000</v>
      </c>
      <c r="L470" s="38" t="s">
        <v>993</v>
      </c>
      <c r="M470" s="38" t="s">
        <v>497</v>
      </c>
      <c r="N470" s="38" t="s">
        <v>63</v>
      </c>
      <c r="O470" s="50" t="s">
        <v>1281</v>
      </c>
      <c r="P470" s="51" t="s">
        <v>1282</v>
      </c>
      <c r="Q470" s="51" t="s">
        <v>1283</v>
      </c>
      <c r="R470" s="51" t="s">
        <v>1283</v>
      </c>
      <c r="S470" s="51" t="s">
        <v>1285</v>
      </c>
      <c r="T470" s="51" t="s">
        <v>1285</v>
      </c>
      <c r="U470" s="51" t="s">
        <v>1285</v>
      </c>
      <c r="V470" s="51" t="s">
        <v>1302</v>
      </c>
    </row>
    <row r="471" spans="1:22" s="49" customFormat="1" ht="160.5" customHeight="1" x14ac:dyDescent="0.25">
      <c r="B471" s="38">
        <f t="shared" si="19"/>
        <v>6</v>
      </c>
      <c r="C471" s="38" t="s">
        <v>1142</v>
      </c>
      <c r="D471" s="38" t="s">
        <v>1135</v>
      </c>
      <c r="E471" s="38" t="s">
        <v>485</v>
      </c>
      <c r="F471" s="38" t="s">
        <v>498</v>
      </c>
      <c r="G471" s="38" t="s">
        <v>499</v>
      </c>
      <c r="H471" s="40" t="s">
        <v>994</v>
      </c>
      <c r="I471" s="38" t="s">
        <v>456</v>
      </c>
      <c r="J471" s="42">
        <v>44283090</v>
      </c>
      <c r="K471" s="42">
        <v>33000000</v>
      </c>
      <c r="L471" s="38" t="s">
        <v>993</v>
      </c>
      <c r="M471" s="38" t="s">
        <v>500</v>
      </c>
      <c r="N471" s="40" t="s">
        <v>63</v>
      </c>
      <c r="O471" s="50" t="s">
        <v>1283</v>
      </c>
      <c r="P471" s="50" t="s">
        <v>1285</v>
      </c>
      <c r="Q471" s="57" t="s">
        <v>1286</v>
      </c>
      <c r="R471" s="50" t="s">
        <v>1286</v>
      </c>
      <c r="S471" s="51" t="s">
        <v>1287</v>
      </c>
      <c r="T471" s="50" t="s">
        <v>1286</v>
      </c>
      <c r="U471" s="51" t="s">
        <v>1288</v>
      </c>
      <c r="V471" s="51" t="s">
        <v>1305</v>
      </c>
    </row>
    <row r="472" spans="1:22" s="49" customFormat="1" ht="160.5" customHeight="1" x14ac:dyDescent="0.25">
      <c r="B472" s="38">
        <f t="shared" si="19"/>
        <v>7</v>
      </c>
      <c r="C472" s="38" t="s">
        <v>1142</v>
      </c>
      <c r="D472" s="38" t="s">
        <v>1135</v>
      </c>
      <c r="E472" s="38" t="s">
        <v>485</v>
      </c>
      <c r="F472" s="38" t="s">
        <v>498</v>
      </c>
      <c r="G472" s="38" t="s">
        <v>501</v>
      </c>
      <c r="H472" s="40" t="s">
        <v>994</v>
      </c>
      <c r="I472" s="38" t="s">
        <v>456</v>
      </c>
      <c r="J472" s="42">
        <v>113928309</v>
      </c>
      <c r="K472" s="42">
        <v>84900000</v>
      </c>
      <c r="L472" s="38" t="s">
        <v>993</v>
      </c>
      <c r="M472" s="38" t="s">
        <v>502</v>
      </c>
      <c r="N472" s="38" t="s">
        <v>63</v>
      </c>
      <c r="O472" s="50" t="s">
        <v>1282</v>
      </c>
      <c r="P472" s="51" t="s">
        <v>1283</v>
      </c>
      <c r="Q472" s="50" t="s">
        <v>1285</v>
      </c>
      <c r="R472" s="51" t="s">
        <v>1285</v>
      </c>
      <c r="S472" s="50" t="s">
        <v>1286</v>
      </c>
      <c r="T472" s="50" t="s">
        <v>1286</v>
      </c>
      <c r="U472" s="50" t="s">
        <v>1286</v>
      </c>
      <c r="V472" s="51" t="s">
        <v>1308</v>
      </c>
    </row>
    <row r="473" spans="1:22" s="49" customFormat="1" ht="160.5" customHeight="1" x14ac:dyDescent="0.25">
      <c r="B473" s="38">
        <f t="shared" si="19"/>
        <v>8</v>
      </c>
      <c r="C473" s="38" t="s">
        <v>1142</v>
      </c>
      <c r="D473" s="38" t="s">
        <v>1135</v>
      </c>
      <c r="E473" s="38" t="s">
        <v>485</v>
      </c>
      <c r="F473" s="38" t="s">
        <v>503</v>
      </c>
      <c r="G473" s="38" t="s">
        <v>505</v>
      </c>
      <c r="H473" s="40" t="s">
        <v>988</v>
      </c>
      <c r="I473" s="38" t="s">
        <v>456</v>
      </c>
      <c r="J473" s="42">
        <v>257840970</v>
      </c>
      <c r="K473" s="42">
        <v>193250000</v>
      </c>
      <c r="L473" s="38" t="s">
        <v>234</v>
      </c>
      <c r="M473" s="38" t="s">
        <v>504</v>
      </c>
      <c r="N473" s="40" t="s">
        <v>63</v>
      </c>
      <c r="O473" s="50" t="s">
        <v>1283</v>
      </c>
      <c r="P473" s="50" t="s">
        <v>1285</v>
      </c>
      <c r="Q473" s="57" t="s">
        <v>1286</v>
      </c>
      <c r="R473" s="50" t="s">
        <v>1286</v>
      </c>
      <c r="S473" s="51" t="s">
        <v>1287</v>
      </c>
      <c r="T473" s="50" t="s">
        <v>1286</v>
      </c>
      <c r="U473" s="51" t="s">
        <v>1288</v>
      </c>
      <c r="V473" s="51" t="s">
        <v>1298</v>
      </c>
    </row>
    <row r="474" spans="1:22" s="44" customFormat="1" ht="160.5" customHeight="1" x14ac:dyDescent="0.25">
      <c r="B474" s="38">
        <f t="shared" si="19"/>
        <v>9</v>
      </c>
      <c r="C474" s="38" t="s">
        <v>1142</v>
      </c>
      <c r="D474" s="38" t="s">
        <v>1135</v>
      </c>
      <c r="E474" s="38" t="s">
        <v>485</v>
      </c>
      <c r="F474" s="38" t="s">
        <v>498</v>
      </c>
      <c r="G474" s="38" t="s">
        <v>506</v>
      </c>
      <c r="H474" s="40" t="s">
        <v>994</v>
      </c>
      <c r="I474" s="38" t="s">
        <v>456</v>
      </c>
      <c r="J474" s="42">
        <v>80629412</v>
      </c>
      <c r="K474" s="42">
        <v>62000000</v>
      </c>
      <c r="L474" s="38" t="s">
        <v>993</v>
      </c>
      <c r="M474" s="38" t="s">
        <v>995</v>
      </c>
      <c r="N474" s="38" t="s">
        <v>63</v>
      </c>
      <c r="O474" s="50" t="s">
        <v>1281</v>
      </c>
      <c r="P474" s="51" t="s">
        <v>1282</v>
      </c>
      <c r="Q474" s="51" t="s">
        <v>1283</v>
      </c>
      <c r="R474" s="51" t="s">
        <v>1283</v>
      </c>
      <c r="S474" s="51" t="s">
        <v>1285</v>
      </c>
      <c r="T474" s="51" t="s">
        <v>1285</v>
      </c>
      <c r="U474" s="51" t="s">
        <v>1285</v>
      </c>
      <c r="V474" s="51" t="s">
        <v>1307</v>
      </c>
    </row>
    <row r="475" spans="1:22" s="44" customFormat="1" ht="160.5" customHeight="1" x14ac:dyDescent="0.25">
      <c r="B475" s="38">
        <f t="shared" si="19"/>
        <v>10</v>
      </c>
      <c r="C475" s="38" t="s">
        <v>1142</v>
      </c>
      <c r="D475" s="38" t="s">
        <v>1135</v>
      </c>
      <c r="E475" s="38" t="s">
        <v>485</v>
      </c>
      <c r="F475" s="38" t="s">
        <v>498</v>
      </c>
      <c r="G475" s="38" t="s">
        <v>507</v>
      </c>
      <c r="H475" s="40" t="s">
        <v>994</v>
      </c>
      <c r="I475" s="38" t="s">
        <v>456</v>
      </c>
      <c r="J475" s="42">
        <v>52772825</v>
      </c>
      <c r="K475" s="42">
        <v>38280000</v>
      </c>
      <c r="L475" s="38" t="s">
        <v>993</v>
      </c>
      <c r="M475" s="38" t="s">
        <v>508</v>
      </c>
      <c r="N475" s="38" t="s">
        <v>63</v>
      </c>
      <c r="O475" s="50" t="s">
        <v>1281</v>
      </c>
      <c r="P475" s="51" t="s">
        <v>1282</v>
      </c>
      <c r="Q475" s="51" t="s">
        <v>1283</v>
      </c>
      <c r="R475" s="51" t="s">
        <v>1283</v>
      </c>
      <c r="S475" s="51" t="s">
        <v>1285</v>
      </c>
      <c r="T475" s="51" t="s">
        <v>1285</v>
      </c>
      <c r="U475" s="51" t="s">
        <v>1285</v>
      </c>
      <c r="V475" s="51" t="s">
        <v>1303</v>
      </c>
    </row>
    <row r="476" spans="1:22" s="30" customFormat="1" ht="54.75" customHeight="1" x14ac:dyDescent="0.25">
      <c r="A476" s="24"/>
      <c r="B476" s="25">
        <v>10</v>
      </c>
      <c r="C476" s="25" t="s">
        <v>1142</v>
      </c>
      <c r="D476" s="25" t="s">
        <v>1135</v>
      </c>
      <c r="E476" s="25" t="s">
        <v>1371</v>
      </c>
      <c r="F476" s="25"/>
      <c r="G476" s="25"/>
      <c r="H476" s="26"/>
      <c r="I476" s="25"/>
      <c r="J476" s="27">
        <f>SUM(J466:J475)</f>
        <v>971381699</v>
      </c>
      <c r="K476" s="27">
        <f>SUM(K466:K475)</f>
        <v>764030000</v>
      </c>
      <c r="L476" s="25"/>
      <c r="M476" s="25"/>
      <c r="N476" s="26"/>
      <c r="O476" s="28"/>
      <c r="P476" s="29"/>
      <c r="Q476" s="29"/>
      <c r="R476" s="29"/>
      <c r="S476" s="29"/>
      <c r="T476" s="29"/>
      <c r="U476" s="28"/>
      <c r="V476" s="28"/>
    </row>
    <row r="477" spans="1:22" s="44" customFormat="1" ht="160.5" customHeight="1" x14ac:dyDescent="0.25">
      <c r="B477" s="38">
        <v>1</v>
      </c>
      <c r="C477" s="38" t="s">
        <v>1136</v>
      </c>
      <c r="D477" s="38" t="s">
        <v>1267</v>
      </c>
      <c r="E477" s="38" t="s">
        <v>511</v>
      </c>
      <c r="F477" s="38" t="s">
        <v>512</v>
      </c>
      <c r="G477" s="38" t="s">
        <v>513</v>
      </c>
      <c r="H477" s="38" t="s">
        <v>514</v>
      </c>
      <c r="I477" s="38" t="s">
        <v>642</v>
      </c>
      <c r="J477" s="81">
        <v>2937775940</v>
      </c>
      <c r="K477" s="81">
        <v>2345110376</v>
      </c>
      <c r="L477" s="38" t="s">
        <v>80</v>
      </c>
      <c r="M477" s="38" t="s">
        <v>515</v>
      </c>
      <c r="N477" s="38" t="s">
        <v>62</v>
      </c>
      <c r="O477" s="50" t="s">
        <v>1281</v>
      </c>
      <c r="P477" s="50" t="s">
        <v>1290</v>
      </c>
      <c r="Q477" s="62" t="s">
        <v>12</v>
      </c>
      <c r="R477" s="62" t="s">
        <v>12</v>
      </c>
      <c r="S477" s="62" t="s">
        <v>12</v>
      </c>
      <c r="T477" s="62" t="s">
        <v>12</v>
      </c>
      <c r="U477" s="62" t="s">
        <v>12</v>
      </c>
      <c r="V477" s="51" t="s">
        <v>1309</v>
      </c>
    </row>
    <row r="478" spans="1:22" s="44" customFormat="1" ht="160.5" customHeight="1" x14ac:dyDescent="0.25">
      <c r="B478" s="38">
        <f>B477+1</f>
        <v>2</v>
      </c>
      <c r="C478" s="38" t="s">
        <v>1136</v>
      </c>
      <c r="D478" s="38" t="s">
        <v>1267</v>
      </c>
      <c r="E478" s="38" t="s">
        <v>511</v>
      </c>
      <c r="F478" s="38" t="s">
        <v>516</v>
      </c>
      <c r="G478" s="38" t="s">
        <v>517</v>
      </c>
      <c r="H478" s="38" t="s">
        <v>514</v>
      </c>
      <c r="I478" s="38" t="s">
        <v>642</v>
      </c>
      <c r="J478" s="81"/>
      <c r="K478" s="81"/>
      <c r="L478" s="38" t="s">
        <v>80</v>
      </c>
      <c r="M478" s="38" t="s">
        <v>518</v>
      </c>
      <c r="N478" s="38" t="s">
        <v>62</v>
      </c>
      <c r="O478" s="50" t="s">
        <v>1281</v>
      </c>
      <c r="P478" s="50" t="s">
        <v>1288</v>
      </c>
      <c r="Q478" s="62" t="s">
        <v>12</v>
      </c>
      <c r="R478" s="62" t="s">
        <v>12</v>
      </c>
      <c r="S478" s="62" t="s">
        <v>12</v>
      </c>
      <c r="T478" s="62" t="s">
        <v>12</v>
      </c>
      <c r="U478" s="62" t="s">
        <v>12</v>
      </c>
      <c r="V478" s="51" t="s">
        <v>1309</v>
      </c>
    </row>
    <row r="479" spans="1:22" s="44" customFormat="1" ht="160.5" customHeight="1" x14ac:dyDescent="0.25">
      <c r="B479" s="38">
        <f t="shared" ref="B479:B492" si="20">B478+1</f>
        <v>3</v>
      </c>
      <c r="C479" s="38" t="s">
        <v>1136</v>
      </c>
      <c r="D479" s="38" t="s">
        <v>1267</v>
      </c>
      <c r="E479" s="38" t="s">
        <v>511</v>
      </c>
      <c r="F479" s="38" t="s">
        <v>1273</v>
      </c>
      <c r="G479" s="38" t="s">
        <v>1274</v>
      </c>
      <c r="H479" s="38" t="s">
        <v>514</v>
      </c>
      <c r="I479" s="38" t="s">
        <v>642</v>
      </c>
      <c r="J479" s="81"/>
      <c r="K479" s="81"/>
      <c r="L479" s="38" t="s">
        <v>1239</v>
      </c>
      <c r="M479" s="38" t="s">
        <v>515</v>
      </c>
      <c r="N479" s="38" t="s">
        <v>62</v>
      </c>
      <c r="O479" s="50" t="s">
        <v>1281</v>
      </c>
      <c r="P479" s="50" t="s">
        <v>1285</v>
      </c>
      <c r="Q479" s="62" t="s">
        <v>12</v>
      </c>
      <c r="R479" s="62" t="s">
        <v>12</v>
      </c>
      <c r="S479" s="62" t="s">
        <v>12</v>
      </c>
      <c r="T479" s="62" t="s">
        <v>12</v>
      </c>
      <c r="U479" s="62" t="s">
        <v>12</v>
      </c>
      <c r="V479" s="51" t="s">
        <v>1309</v>
      </c>
    </row>
    <row r="480" spans="1:22" s="44" customFormat="1" ht="160.5" customHeight="1" x14ac:dyDescent="0.25">
      <c r="B480" s="38">
        <f t="shared" si="20"/>
        <v>4</v>
      </c>
      <c r="C480" s="38" t="s">
        <v>1136</v>
      </c>
      <c r="D480" s="38" t="s">
        <v>1267</v>
      </c>
      <c r="E480" s="38" t="s">
        <v>242</v>
      </c>
      <c r="F480" s="38" t="s">
        <v>519</v>
      </c>
      <c r="G480" s="38" t="s">
        <v>520</v>
      </c>
      <c r="H480" s="38" t="s">
        <v>521</v>
      </c>
      <c r="I480" s="38" t="s">
        <v>642</v>
      </c>
      <c r="J480" s="81">
        <v>480000000</v>
      </c>
      <c r="K480" s="81">
        <v>240000000</v>
      </c>
      <c r="L480" s="38" t="s">
        <v>644</v>
      </c>
      <c r="M480" s="38" t="s">
        <v>522</v>
      </c>
      <c r="N480" s="38" t="s">
        <v>62</v>
      </c>
      <c r="O480" s="50" t="s">
        <v>1281</v>
      </c>
      <c r="P480" s="51" t="s">
        <v>1283</v>
      </c>
      <c r="Q480" s="62" t="s">
        <v>12</v>
      </c>
      <c r="R480" s="62" t="s">
        <v>12</v>
      </c>
      <c r="S480" s="62" t="s">
        <v>12</v>
      </c>
      <c r="T480" s="62" t="s">
        <v>12</v>
      </c>
      <c r="U480" s="62" t="s">
        <v>12</v>
      </c>
      <c r="V480" s="51" t="s">
        <v>1309</v>
      </c>
    </row>
    <row r="481" spans="1:22" s="44" customFormat="1" ht="160.5" customHeight="1" x14ac:dyDescent="0.25">
      <c r="B481" s="38">
        <f t="shared" si="20"/>
        <v>5</v>
      </c>
      <c r="C481" s="38" t="s">
        <v>1136</v>
      </c>
      <c r="D481" s="38" t="s">
        <v>1267</v>
      </c>
      <c r="E481" s="38" t="s">
        <v>242</v>
      </c>
      <c r="F481" s="38" t="s">
        <v>1275</v>
      </c>
      <c r="G481" s="38" t="s">
        <v>1276</v>
      </c>
      <c r="H481" s="38" t="s">
        <v>521</v>
      </c>
      <c r="I481" s="38" t="s">
        <v>642</v>
      </c>
      <c r="J481" s="81"/>
      <c r="K481" s="81"/>
      <c r="L481" s="38" t="s">
        <v>644</v>
      </c>
      <c r="M481" s="38" t="s">
        <v>523</v>
      </c>
      <c r="N481" s="38" t="s">
        <v>62</v>
      </c>
      <c r="O481" s="50" t="s">
        <v>1281</v>
      </c>
      <c r="P481" s="51" t="s">
        <v>1283</v>
      </c>
      <c r="Q481" s="62" t="s">
        <v>12</v>
      </c>
      <c r="R481" s="62" t="s">
        <v>12</v>
      </c>
      <c r="S481" s="62" t="s">
        <v>12</v>
      </c>
      <c r="T481" s="62" t="s">
        <v>12</v>
      </c>
      <c r="U481" s="62" t="s">
        <v>12</v>
      </c>
      <c r="V481" s="51" t="s">
        <v>1309</v>
      </c>
    </row>
    <row r="482" spans="1:22" s="44" customFormat="1" ht="160.5" customHeight="1" x14ac:dyDescent="0.25">
      <c r="B482" s="38">
        <f t="shared" si="20"/>
        <v>6</v>
      </c>
      <c r="C482" s="38" t="s">
        <v>1136</v>
      </c>
      <c r="D482" s="38" t="s">
        <v>1267</v>
      </c>
      <c r="E482" s="38" t="s">
        <v>13</v>
      </c>
      <c r="F482" s="38" t="s">
        <v>524</v>
      </c>
      <c r="G482" s="38" t="s">
        <v>525</v>
      </c>
      <c r="H482" s="38" t="s">
        <v>526</v>
      </c>
      <c r="I482" s="38" t="s">
        <v>642</v>
      </c>
      <c r="J482" s="42">
        <v>123529412</v>
      </c>
      <c r="K482" s="42">
        <v>105000000</v>
      </c>
      <c r="L482" s="38" t="s">
        <v>80</v>
      </c>
      <c r="M482" s="38" t="s">
        <v>1137</v>
      </c>
      <c r="N482" s="38" t="s">
        <v>62</v>
      </c>
      <c r="O482" s="50" t="s">
        <v>1281</v>
      </c>
      <c r="P482" s="50" t="s">
        <v>1288</v>
      </c>
      <c r="Q482" s="62" t="s">
        <v>12</v>
      </c>
      <c r="R482" s="62" t="s">
        <v>12</v>
      </c>
      <c r="S482" s="62" t="s">
        <v>12</v>
      </c>
      <c r="T482" s="62" t="s">
        <v>12</v>
      </c>
      <c r="U482" s="62" t="s">
        <v>12</v>
      </c>
      <c r="V482" s="51" t="s">
        <v>1309</v>
      </c>
    </row>
    <row r="483" spans="1:22" s="44" customFormat="1" ht="160.5" customHeight="1" x14ac:dyDescent="0.25">
      <c r="B483" s="38">
        <f t="shared" si="20"/>
        <v>7</v>
      </c>
      <c r="C483" s="38" t="s">
        <v>1136</v>
      </c>
      <c r="D483" s="38" t="s">
        <v>1267</v>
      </c>
      <c r="E483" s="38" t="s">
        <v>249</v>
      </c>
      <c r="F483" s="38" t="s">
        <v>527</v>
      </c>
      <c r="G483" s="38" t="s">
        <v>528</v>
      </c>
      <c r="H483" s="38" t="s">
        <v>526</v>
      </c>
      <c r="I483" s="38" t="s">
        <v>642</v>
      </c>
      <c r="J483" s="42">
        <v>29411765</v>
      </c>
      <c r="K483" s="42">
        <v>25000000</v>
      </c>
      <c r="L483" s="38" t="s">
        <v>80</v>
      </c>
      <c r="M483" s="38" t="s">
        <v>1268</v>
      </c>
      <c r="N483" s="38" t="s">
        <v>62</v>
      </c>
      <c r="O483" s="50" t="s">
        <v>1281</v>
      </c>
      <c r="P483" s="50" t="s">
        <v>1288</v>
      </c>
      <c r="Q483" s="62" t="s">
        <v>12</v>
      </c>
      <c r="R483" s="62" t="s">
        <v>12</v>
      </c>
      <c r="S483" s="62" t="s">
        <v>12</v>
      </c>
      <c r="T483" s="62" t="s">
        <v>12</v>
      </c>
      <c r="U483" s="62" t="s">
        <v>12</v>
      </c>
      <c r="V483" s="51" t="s">
        <v>1309</v>
      </c>
    </row>
    <row r="484" spans="1:22" s="44" customFormat="1" ht="160.5" customHeight="1" x14ac:dyDescent="0.25">
      <c r="B484" s="38">
        <f t="shared" si="20"/>
        <v>8</v>
      </c>
      <c r="C484" s="38" t="s">
        <v>1136</v>
      </c>
      <c r="D484" s="38" t="s">
        <v>1267</v>
      </c>
      <c r="E484" s="38" t="s">
        <v>529</v>
      </c>
      <c r="F484" s="38" t="s">
        <v>530</v>
      </c>
      <c r="G484" s="38" t="s">
        <v>531</v>
      </c>
      <c r="H484" s="38" t="s">
        <v>526</v>
      </c>
      <c r="I484" s="38" t="s">
        <v>642</v>
      </c>
      <c r="J484" s="42">
        <v>47058824</v>
      </c>
      <c r="K484" s="42">
        <v>40000000</v>
      </c>
      <c r="L484" s="38" t="s">
        <v>80</v>
      </c>
      <c r="M484" s="38" t="s">
        <v>1268</v>
      </c>
      <c r="N484" s="38" t="s">
        <v>62</v>
      </c>
      <c r="O484" s="50" t="s">
        <v>1281</v>
      </c>
      <c r="P484" s="50" t="s">
        <v>1288</v>
      </c>
      <c r="Q484" s="62" t="s">
        <v>12</v>
      </c>
      <c r="R484" s="62" t="s">
        <v>12</v>
      </c>
      <c r="S484" s="62" t="s">
        <v>12</v>
      </c>
      <c r="T484" s="62" t="s">
        <v>12</v>
      </c>
      <c r="U484" s="62" t="s">
        <v>12</v>
      </c>
      <c r="V484" s="51" t="s">
        <v>1309</v>
      </c>
    </row>
    <row r="485" spans="1:22" s="44" customFormat="1" ht="210" x14ac:dyDescent="0.25">
      <c r="B485" s="38">
        <f t="shared" si="20"/>
        <v>9</v>
      </c>
      <c r="C485" s="38" t="s">
        <v>1136</v>
      </c>
      <c r="D485" s="38" t="s">
        <v>1267</v>
      </c>
      <c r="E485" s="38" t="s">
        <v>285</v>
      </c>
      <c r="F485" s="38" t="s">
        <v>532</v>
      </c>
      <c r="G485" s="38" t="s">
        <v>533</v>
      </c>
      <c r="H485" s="38" t="s">
        <v>534</v>
      </c>
      <c r="I485" s="38" t="s">
        <v>642</v>
      </c>
      <c r="J485" s="42">
        <v>294352445</v>
      </c>
      <c r="K485" s="42">
        <v>250199578</v>
      </c>
      <c r="L485" s="38" t="s">
        <v>80</v>
      </c>
      <c r="M485" s="38" t="s">
        <v>1314</v>
      </c>
      <c r="N485" s="38" t="s">
        <v>62</v>
      </c>
      <c r="O485" s="50" t="s">
        <v>1281</v>
      </c>
      <c r="P485" s="51" t="s">
        <v>1287</v>
      </c>
      <c r="Q485" s="62" t="s">
        <v>12</v>
      </c>
      <c r="R485" s="62" t="s">
        <v>12</v>
      </c>
      <c r="S485" s="62" t="s">
        <v>12</v>
      </c>
      <c r="T485" s="62" t="s">
        <v>12</v>
      </c>
      <c r="U485" s="62" t="s">
        <v>12</v>
      </c>
      <c r="V485" s="51" t="s">
        <v>1309</v>
      </c>
    </row>
    <row r="486" spans="1:22" s="44" customFormat="1" ht="160.5" customHeight="1" x14ac:dyDescent="0.25">
      <c r="B486" s="38">
        <f t="shared" si="20"/>
        <v>10</v>
      </c>
      <c r="C486" s="38" t="s">
        <v>1136</v>
      </c>
      <c r="D486" s="38" t="s">
        <v>1267</v>
      </c>
      <c r="E486" s="38" t="s">
        <v>285</v>
      </c>
      <c r="F486" s="38" t="s">
        <v>535</v>
      </c>
      <c r="G486" s="38" t="s">
        <v>536</v>
      </c>
      <c r="H486" s="38" t="s">
        <v>534</v>
      </c>
      <c r="I486" s="38" t="s">
        <v>642</v>
      </c>
      <c r="J486" s="42">
        <v>223529412</v>
      </c>
      <c r="K486" s="42">
        <v>190000000</v>
      </c>
      <c r="L486" s="38" t="s">
        <v>80</v>
      </c>
      <c r="M486" s="38" t="s">
        <v>537</v>
      </c>
      <c r="N486" s="38" t="s">
        <v>62</v>
      </c>
      <c r="O486" s="50" t="s">
        <v>1281</v>
      </c>
      <c r="P486" s="51" t="s">
        <v>1287</v>
      </c>
      <c r="Q486" s="62" t="s">
        <v>12</v>
      </c>
      <c r="R486" s="62" t="s">
        <v>12</v>
      </c>
      <c r="S486" s="62" t="s">
        <v>12</v>
      </c>
      <c r="T486" s="62" t="s">
        <v>12</v>
      </c>
      <c r="U486" s="62" t="s">
        <v>12</v>
      </c>
      <c r="V486" s="51" t="s">
        <v>1309</v>
      </c>
    </row>
    <row r="487" spans="1:22" s="44" customFormat="1" ht="160.5" customHeight="1" x14ac:dyDescent="0.25">
      <c r="B487" s="38">
        <f t="shared" si="20"/>
        <v>11</v>
      </c>
      <c r="C487" s="38" t="s">
        <v>1136</v>
      </c>
      <c r="D487" s="38" t="s">
        <v>1267</v>
      </c>
      <c r="E487" s="38" t="s">
        <v>14</v>
      </c>
      <c r="F487" s="38" t="s">
        <v>538</v>
      </c>
      <c r="G487" s="38" t="s">
        <v>539</v>
      </c>
      <c r="H487" s="38" t="s">
        <v>540</v>
      </c>
      <c r="I487" s="38" t="s">
        <v>642</v>
      </c>
      <c r="J487" s="42">
        <v>135294118</v>
      </c>
      <c r="K487" s="42">
        <v>115000000</v>
      </c>
      <c r="L487" s="38" t="s">
        <v>80</v>
      </c>
      <c r="M487" s="38" t="s">
        <v>1235</v>
      </c>
      <c r="N487" s="38" t="s">
        <v>63</v>
      </c>
      <c r="O487" s="50" t="s">
        <v>1281</v>
      </c>
      <c r="P487" s="50" t="s">
        <v>1288</v>
      </c>
      <c r="Q487" s="62" t="s">
        <v>12</v>
      </c>
      <c r="R487" s="62" t="s">
        <v>12</v>
      </c>
      <c r="S487" s="62" t="s">
        <v>12</v>
      </c>
      <c r="T487" s="62" t="s">
        <v>12</v>
      </c>
      <c r="U487" s="62" t="s">
        <v>12</v>
      </c>
      <c r="V487" s="51" t="s">
        <v>1309</v>
      </c>
    </row>
    <row r="488" spans="1:22" s="44" customFormat="1" ht="160.5" customHeight="1" x14ac:dyDescent="0.25">
      <c r="B488" s="38">
        <f t="shared" si="20"/>
        <v>12</v>
      </c>
      <c r="C488" s="38" t="s">
        <v>1136</v>
      </c>
      <c r="D488" s="38" t="s">
        <v>1267</v>
      </c>
      <c r="E488" s="38" t="s">
        <v>14</v>
      </c>
      <c r="F488" s="38" t="s">
        <v>541</v>
      </c>
      <c r="G488" s="38" t="s">
        <v>542</v>
      </c>
      <c r="H488" s="38" t="s">
        <v>540</v>
      </c>
      <c r="I488" s="38" t="s">
        <v>642</v>
      </c>
      <c r="J488" s="42">
        <v>355647059</v>
      </c>
      <c r="K488" s="42">
        <v>200300000</v>
      </c>
      <c r="L488" s="38" t="s">
        <v>644</v>
      </c>
      <c r="M488" s="38" t="s">
        <v>1315</v>
      </c>
      <c r="N488" s="38" t="s">
        <v>63</v>
      </c>
      <c r="O488" s="50" t="s">
        <v>1281</v>
      </c>
      <c r="P488" s="50" t="s">
        <v>1288</v>
      </c>
      <c r="Q488" s="62" t="s">
        <v>12</v>
      </c>
      <c r="R488" s="62" t="s">
        <v>12</v>
      </c>
      <c r="S488" s="62" t="s">
        <v>12</v>
      </c>
      <c r="T488" s="62" t="s">
        <v>12</v>
      </c>
      <c r="U488" s="62" t="s">
        <v>12</v>
      </c>
      <c r="V488" s="51" t="s">
        <v>1309</v>
      </c>
    </row>
    <row r="489" spans="1:22" s="44" customFormat="1" ht="160.5" customHeight="1" x14ac:dyDescent="0.25">
      <c r="B489" s="38">
        <f t="shared" si="20"/>
        <v>13</v>
      </c>
      <c r="C489" s="38" t="s">
        <v>1136</v>
      </c>
      <c r="D489" s="38" t="s">
        <v>1267</v>
      </c>
      <c r="E489" s="38" t="s">
        <v>14</v>
      </c>
      <c r="F489" s="38" t="s">
        <v>543</v>
      </c>
      <c r="G489" s="38" t="s">
        <v>544</v>
      </c>
      <c r="H489" s="38" t="s">
        <v>545</v>
      </c>
      <c r="I489" s="38" t="s">
        <v>642</v>
      </c>
      <c r="J489" s="42">
        <v>11764706</v>
      </c>
      <c r="K489" s="42">
        <v>10000000</v>
      </c>
      <c r="L489" s="38" t="s">
        <v>80</v>
      </c>
      <c r="M489" s="38" t="s">
        <v>1269</v>
      </c>
      <c r="N489" s="38" t="s">
        <v>62</v>
      </c>
      <c r="O489" s="50" t="s">
        <v>1281</v>
      </c>
      <c r="P489" s="50" t="s">
        <v>1288</v>
      </c>
      <c r="Q489" s="62" t="s">
        <v>12</v>
      </c>
      <c r="R489" s="62" t="s">
        <v>12</v>
      </c>
      <c r="S489" s="62" t="s">
        <v>12</v>
      </c>
      <c r="T489" s="62" t="s">
        <v>12</v>
      </c>
      <c r="U489" s="62" t="s">
        <v>12</v>
      </c>
      <c r="V489" s="51" t="s">
        <v>1309</v>
      </c>
    </row>
    <row r="490" spans="1:22" s="44" customFormat="1" ht="160.5" customHeight="1" x14ac:dyDescent="0.25">
      <c r="B490" s="38">
        <f t="shared" si="20"/>
        <v>14</v>
      </c>
      <c r="C490" s="38" t="s">
        <v>1136</v>
      </c>
      <c r="D490" s="38" t="s">
        <v>1267</v>
      </c>
      <c r="E490" s="38" t="s">
        <v>14</v>
      </c>
      <c r="F490" s="38" t="s">
        <v>546</v>
      </c>
      <c r="G490" s="38" t="s">
        <v>542</v>
      </c>
      <c r="H490" s="38" t="s">
        <v>547</v>
      </c>
      <c r="I490" s="38" t="s">
        <v>642</v>
      </c>
      <c r="J490" s="42">
        <v>58823530</v>
      </c>
      <c r="K490" s="42">
        <v>50000000</v>
      </c>
      <c r="L490" s="38" t="s">
        <v>80</v>
      </c>
      <c r="M490" s="38" t="s">
        <v>1270</v>
      </c>
      <c r="N490" s="38" t="s">
        <v>62</v>
      </c>
      <c r="O490" s="50" t="s">
        <v>1281</v>
      </c>
      <c r="P490" s="50" t="s">
        <v>1288</v>
      </c>
      <c r="Q490" s="62" t="s">
        <v>12</v>
      </c>
      <c r="R490" s="62" t="s">
        <v>12</v>
      </c>
      <c r="S490" s="62" t="s">
        <v>12</v>
      </c>
      <c r="T490" s="62" t="s">
        <v>12</v>
      </c>
      <c r="U490" s="62" t="s">
        <v>12</v>
      </c>
      <c r="V490" s="51" t="s">
        <v>1309</v>
      </c>
    </row>
    <row r="491" spans="1:22" s="44" customFormat="1" ht="160.5" customHeight="1" x14ac:dyDescent="0.25">
      <c r="B491" s="38">
        <f t="shared" si="20"/>
        <v>15</v>
      </c>
      <c r="C491" s="38" t="s">
        <v>1136</v>
      </c>
      <c r="D491" s="38" t="s">
        <v>1267</v>
      </c>
      <c r="E491" s="38" t="s">
        <v>14</v>
      </c>
      <c r="F491" s="38" t="s">
        <v>548</v>
      </c>
      <c r="G491" s="38" t="s">
        <v>542</v>
      </c>
      <c r="H491" s="38" t="s">
        <v>549</v>
      </c>
      <c r="I491" s="38" t="s">
        <v>642</v>
      </c>
      <c r="J491" s="42">
        <v>176470588</v>
      </c>
      <c r="K491" s="42">
        <v>150000000</v>
      </c>
      <c r="L491" s="38" t="s">
        <v>80</v>
      </c>
      <c r="M491" s="38" t="s">
        <v>550</v>
      </c>
      <c r="N491" s="38" t="s">
        <v>63</v>
      </c>
      <c r="O491" s="50" t="s">
        <v>1281</v>
      </c>
      <c r="P491" s="50" t="s">
        <v>1288</v>
      </c>
      <c r="Q491" s="62" t="s">
        <v>12</v>
      </c>
      <c r="R491" s="62" t="s">
        <v>12</v>
      </c>
      <c r="S491" s="62" t="s">
        <v>12</v>
      </c>
      <c r="T491" s="62" t="s">
        <v>12</v>
      </c>
      <c r="U491" s="62" t="s">
        <v>12</v>
      </c>
      <c r="V491" s="51" t="s">
        <v>1309</v>
      </c>
    </row>
    <row r="492" spans="1:22" s="44" customFormat="1" ht="160.5" customHeight="1" thickBot="1" x14ac:dyDescent="0.3">
      <c r="B492" s="38">
        <f t="shared" si="20"/>
        <v>16</v>
      </c>
      <c r="C492" s="38" t="s">
        <v>1136</v>
      </c>
      <c r="D492" s="38" t="s">
        <v>1267</v>
      </c>
      <c r="E492" s="38" t="s">
        <v>14</v>
      </c>
      <c r="F492" s="38" t="s">
        <v>551</v>
      </c>
      <c r="G492" s="38" t="s">
        <v>542</v>
      </c>
      <c r="H492" s="38" t="s">
        <v>549</v>
      </c>
      <c r="I492" s="38" t="s">
        <v>642</v>
      </c>
      <c r="J492" s="42">
        <v>380545520</v>
      </c>
      <c r="K492" s="42">
        <v>323463692</v>
      </c>
      <c r="L492" s="38" t="s">
        <v>644</v>
      </c>
      <c r="M492" s="38" t="s">
        <v>552</v>
      </c>
      <c r="N492" s="38" t="s">
        <v>62</v>
      </c>
      <c r="O492" s="50" t="s">
        <v>1282</v>
      </c>
      <c r="P492" s="50" t="s">
        <v>1288</v>
      </c>
      <c r="Q492" s="62" t="s">
        <v>12</v>
      </c>
      <c r="R492" s="62" t="s">
        <v>12</v>
      </c>
      <c r="S492" s="62" t="s">
        <v>12</v>
      </c>
      <c r="T492" s="62" t="s">
        <v>12</v>
      </c>
      <c r="U492" s="62" t="s">
        <v>12</v>
      </c>
      <c r="V492" s="51" t="s">
        <v>1309</v>
      </c>
    </row>
    <row r="493" spans="1:22" s="49" customFormat="1" ht="160.5" customHeight="1" thickBot="1" x14ac:dyDescent="0.3">
      <c r="A493" s="72" t="s">
        <v>74</v>
      </c>
      <c r="B493" s="73">
        <v>16</v>
      </c>
      <c r="C493" s="73" t="s">
        <v>1136</v>
      </c>
      <c r="D493" s="73" t="s">
        <v>1388</v>
      </c>
      <c r="E493" s="73"/>
      <c r="F493" s="73"/>
      <c r="G493" s="73"/>
      <c r="H493" s="74"/>
      <c r="I493" s="73"/>
      <c r="J493" s="75">
        <f>SUM(J477:J492)</f>
        <v>5254203319</v>
      </c>
      <c r="K493" s="75">
        <f>SUM(K477:K492)</f>
        <v>4044073646</v>
      </c>
      <c r="L493" s="73"/>
      <c r="M493" s="73"/>
      <c r="N493" s="74"/>
      <c r="O493" s="61"/>
      <c r="P493" s="57"/>
      <c r="Q493" s="62" t="s">
        <v>12</v>
      </c>
      <c r="R493" s="62" t="s">
        <v>12</v>
      </c>
      <c r="S493" s="62" t="s">
        <v>12</v>
      </c>
      <c r="T493" s="62" t="s">
        <v>12</v>
      </c>
      <c r="U493" s="62" t="s">
        <v>12</v>
      </c>
      <c r="V493" s="61"/>
    </row>
    <row r="494" spans="1:22" s="44" customFormat="1" ht="160.5" customHeight="1" x14ac:dyDescent="0.25">
      <c r="B494" s="38">
        <v>1</v>
      </c>
      <c r="C494" s="38" t="s">
        <v>1271</v>
      </c>
      <c r="D494" s="38" t="s">
        <v>638</v>
      </c>
      <c r="E494" s="38" t="s">
        <v>15</v>
      </c>
      <c r="F494" s="38" t="s">
        <v>639</v>
      </c>
      <c r="G494" s="38" t="s">
        <v>555</v>
      </c>
      <c r="H494" s="38" t="s">
        <v>640</v>
      </c>
      <c r="I494" s="38" t="s">
        <v>641</v>
      </c>
      <c r="J494" s="42">
        <v>235294117.65000001</v>
      </c>
      <c r="K494" s="42">
        <v>200000000</v>
      </c>
      <c r="L494" s="38" t="s">
        <v>80</v>
      </c>
      <c r="M494" s="38" t="s">
        <v>1138</v>
      </c>
      <c r="N494" s="38" t="s">
        <v>62</v>
      </c>
      <c r="O494" s="50" t="s">
        <v>1281</v>
      </c>
      <c r="P494" s="61" t="s">
        <v>1290</v>
      </c>
      <c r="Q494" s="57" t="s">
        <v>1281</v>
      </c>
      <c r="R494" s="57" t="s">
        <v>1297</v>
      </c>
      <c r="S494" s="57" t="s">
        <v>1281</v>
      </c>
      <c r="T494" s="57" t="s">
        <v>1297</v>
      </c>
      <c r="U494" s="62">
        <v>44197</v>
      </c>
      <c r="V494" s="51" t="s">
        <v>1309</v>
      </c>
    </row>
    <row r="495" spans="1:22" s="44" customFormat="1" ht="160.5" customHeight="1" x14ac:dyDescent="0.25">
      <c r="B495" s="38">
        <f>B494+1</f>
        <v>2</v>
      </c>
      <c r="C495" s="38" t="s">
        <v>1271</v>
      </c>
      <c r="D495" s="38" t="s">
        <v>638</v>
      </c>
      <c r="E495" s="38" t="s">
        <v>15</v>
      </c>
      <c r="F495" s="38" t="s">
        <v>557</v>
      </c>
      <c r="G495" s="38" t="s">
        <v>558</v>
      </c>
      <c r="H495" s="38" t="s">
        <v>643</v>
      </c>
      <c r="I495" s="38" t="s">
        <v>642</v>
      </c>
      <c r="J495" s="42">
        <v>450000000</v>
      </c>
      <c r="K495" s="42">
        <v>225000000</v>
      </c>
      <c r="L495" s="38" t="s">
        <v>644</v>
      </c>
      <c r="M495" s="38" t="s">
        <v>651</v>
      </c>
      <c r="N495" s="38" t="s">
        <v>62</v>
      </c>
      <c r="O495" s="50" t="s">
        <v>1281</v>
      </c>
      <c r="P495" s="61" t="s">
        <v>1290</v>
      </c>
      <c r="Q495" s="57" t="s">
        <v>1281</v>
      </c>
      <c r="R495" s="57" t="s">
        <v>1297</v>
      </c>
      <c r="S495" s="57" t="s">
        <v>1281</v>
      </c>
      <c r="T495" s="57" t="s">
        <v>1297</v>
      </c>
      <c r="U495" s="62">
        <v>44197</v>
      </c>
      <c r="V495" s="51" t="s">
        <v>1309</v>
      </c>
    </row>
    <row r="496" spans="1:22" s="44" customFormat="1" ht="160.5" customHeight="1" x14ac:dyDescent="0.25">
      <c r="B496" s="38">
        <f t="shared" ref="B496:B506" si="21">B495+1</f>
        <v>3</v>
      </c>
      <c r="C496" s="38" t="s">
        <v>1271</v>
      </c>
      <c r="D496" s="38" t="s">
        <v>638</v>
      </c>
      <c r="E496" s="38" t="s">
        <v>15</v>
      </c>
      <c r="F496" s="38" t="s">
        <v>560</v>
      </c>
      <c r="G496" s="38" t="s">
        <v>561</v>
      </c>
      <c r="H496" s="38" t="s">
        <v>640</v>
      </c>
      <c r="I496" s="38" t="s">
        <v>645</v>
      </c>
      <c r="J496" s="42">
        <v>318823529</v>
      </c>
      <c r="K496" s="42">
        <v>271000000</v>
      </c>
      <c r="L496" s="38" t="s">
        <v>644</v>
      </c>
      <c r="M496" s="38" t="s">
        <v>652</v>
      </c>
      <c r="N496" s="38" t="s">
        <v>62</v>
      </c>
      <c r="O496" s="50" t="s">
        <v>1281</v>
      </c>
      <c r="P496" s="61" t="s">
        <v>1290</v>
      </c>
      <c r="Q496" s="57" t="s">
        <v>1281</v>
      </c>
      <c r="R496" s="57" t="s">
        <v>1297</v>
      </c>
      <c r="S496" s="57" t="s">
        <v>1281</v>
      </c>
      <c r="T496" s="57" t="s">
        <v>1297</v>
      </c>
      <c r="U496" s="62">
        <v>44197</v>
      </c>
      <c r="V496" s="51" t="s">
        <v>1309</v>
      </c>
    </row>
    <row r="497" spans="1:22" s="44" customFormat="1" ht="160.5" customHeight="1" x14ac:dyDescent="0.25">
      <c r="B497" s="38">
        <f t="shared" si="21"/>
        <v>4</v>
      </c>
      <c r="C497" s="38" t="s">
        <v>1271</v>
      </c>
      <c r="D497" s="38" t="s">
        <v>638</v>
      </c>
      <c r="E497" s="38" t="s">
        <v>15</v>
      </c>
      <c r="F497" s="38" t="s">
        <v>646</v>
      </c>
      <c r="G497" s="38" t="s">
        <v>558</v>
      </c>
      <c r="H497" s="38" t="s">
        <v>643</v>
      </c>
      <c r="I497" s="38" t="s">
        <v>642</v>
      </c>
      <c r="J497" s="42">
        <v>833625000</v>
      </c>
      <c r="K497" s="42">
        <v>333450000</v>
      </c>
      <c r="L497" s="38" t="s">
        <v>80</v>
      </c>
      <c r="M497" s="38" t="s">
        <v>1139</v>
      </c>
      <c r="N497" s="38" t="s">
        <v>62</v>
      </c>
      <c r="O497" s="50" t="s">
        <v>1281</v>
      </c>
      <c r="P497" s="61" t="s">
        <v>1290</v>
      </c>
      <c r="Q497" s="57" t="s">
        <v>1281</v>
      </c>
      <c r="R497" s="57" t="s">
        <v>1297</v>
      </c>
      <c r="S497" s="57" t="s">
        <v>1281</v>
      </c>
      <c r="T497" s="57" t="s">
        <v>1297</v>
      </c>
      <c r="U497" s="62">
        <v>44197</v>
      </c>
      <c r="V497" s="51" t="s">
        <v>1309</v>
      </c>
    </row>
    <row r="498" spans="1:22" s="44" customFormat="1" ht="160.5" customHeight="1" x14ac:dyDescent="0.25">
      <c r="B498" s="38">
        <f t="shared" si="21"/>
        <v>5</v>
      </c>
      <c r="C498" s="38" t="s">
        <v>1271</v>
      </c>
      <c r="D498" s="38" t="s">
        <v>638</v>
      </c>
      <c r="E498" s="38" t="s">
        <v>15</v>
      </c>
      <c r="F498" s="38" t="s">
        <v>562</v>
      </c>
      <c r="G498" s="38" t="s">
        <v>563</v>
      </c>
      <c r="H498" s="38"/>
      <c r="I498" s="38"/>
      <c r="J498" s="42">
        <v>100000000</v>
      </c>
      <c r="K498" s="42">
        <v>75000000</v>
      </c>
      <c r="L498" s="38" t="s">
        <v>644</v>
      </c>
      <c r="M498" s="38" t="s">
        <v>564</v>
      </c>
      <c r="N498" s="38" t="s">
        <v>62</v>
      </c>
      <c r="O498" s="50" t="s">
        <v>1281</v>
      </c>
      <c r="P498" s="61" t="s">
        <v>1290</v>
      </c>
      <c r="Q498" s="57" t="s">
        <v>1281</v>
      </c>
      <c r="R498" s="57" t="s">
        <v>1297</v>
      </c>
      <c r="S498" s="57" t="s">
        <v>1281</v>
      </c>
      <c r="T498" s="57" t="s">
        <v>1297</v>
      </c>
      <c r="U498" s="62">
        <v>44197</v>
      </c>
      <c r="V498" s="51" t="s">
        <v>1309</v>
      </c>
    </row>
    <row r="499" spans="1:22" s="44" customFormat="1" ht="160.5" customHeight="1" x14ac:dyDescent="0.25">
      <c r="B499" s="38">
        <f t="shared" si="21"/>
        <v>6</v>
      </c>
      <c r="C499" s="38" t="s">
        <v>1271</v>
      </c>
      <c r="D499" s="38" t="s">
        <v>638</v>
      </c>
      <c r="E499" s="38" t="s">
        <v>15</v>
      </c>
      <c r="F499" s="38" t="s">
        <v>647</v>
      </c>
      <c r="G499" s="38" t="s">
        <v>558</v>
      </c>
      <c r="H499" s="38" t="s">
        <v>643</v>
      </c>
      <c r="I499" s="38" t="s">
        <v>642</v>
      </c>
      <c r="J499" s="42">
        <v>3628875000</v>
      </c>
      <c r="K499" s="42">
        <v>1451550000</v>
      </c>
      <c r="L499" s="38" t="s">
        <v>644</v>
      </c>
      <c r="M499" s="38" t="s">
        <v>1139</v>
      </c>
      <c r="N499" s="38" t="s">
        <v>62</v>
      </c>
      <c r="O499" s="50" t="s">
        <v>1281</v>
      </c>
      <c r="P499" s="61" t="s">
        <v>1290</v>
      </c>
      <c r="Q499" s="57" t="s">
        <v>1281</v>
      </c>
      <c r="R499" s="57" t="s">
        <v>1297</v>
      </c>
      <c r="S499" s="57" t="s">
        <v>1281</v>
      </c>
      <c r="T499" s="57" t="s">
        <v>1297</v>
      </c>
      <c r="U499" s="62">
        <v>44197</v>
      </c>
      <c r="V499" s="51" t="s">
        <v>1309</v>
      </c>
    </row>
    <row r="500" spans="1:22" s="44" customFormat="1" ht="160.5" customHeight="1" x14ac:dyDescent="0.25">
      <c r="B500" s="38">
        <f t="shared" si="21"/>
        <v>7</v>
      </c>
      <c r="C500" s="38" t="s">
        <v>1271</v>
      </c>
      <c r="D500" s="38" t="s">
        <v>638</v>
      </c>
      <c r="E500" s="38" t="s">
        <v>15</v>
      </c>
      <c r="F500" s="38" t="s">
        <v>565</v>
      </c>
      <c r="G500" s="38" t="s">
        <v>558</v>
      </c>
      <c r="H500" s="38" t="s">
        <v>643</v>
      </c>
      <c r="I500" s="38" t="s">
        <v>642</v>
      </c>
      <c r="J500" s="42">
        <v>157657500</v>
      </c>
      <c r="K500" s="42">
        <v>63063000</v>
      </c>
      <c r="L500" s="38" t="s">
        <v>80</v>
      </c>
      <c r="M500" s="38" t="s">
        <v>1139</v>
      </c>
      <c r="N500" s="38" t="s">
        <v>62</v>
      </c>
      <c r="O500" s="50" t="s">
        <v>1281</v>
      </c>
      <c r="P500" s="61" t="s">
        <v>1290</v>
      </c>
      <c r="Q500" s="57" t="s">
        <v>1281</v>
      </c>
      <c r="R500" s="57" t="s">
        <v>1297</v>
      </c>
      <c r="S500" s="57" t="s">
        <v>1281</v>
      </c>
      <c r="T500" s="57" t="s">
        <v>1297</v>
      </c>
      <c r="U500" s="62">
        <v>44197</v>
      </c>
      <c r="V500" s="51" t="s">
        <v>1309</v>
      </c>
    </row>
    <row r="501" spans="1:22" s="44" customFormat="1" ht="160.5" customHeight="1" x14ac:dyDescent="0.25">
      <c r="B501" s="38">
        <f t="shared" si="21"/>
        <v>8</v>
      </c>
      <c r="C501" s="38" t="s">
        <v>1271</v>
      </c>
      <c r="D501" s="38" t="s">
        <v>638</v>
      </c>
      <c r="E501" s="38" t="s">
        <v>15</v>
      </c>
      <c r="F501" s="38" t="s">
        <v>566</v>
      </c>
      <c r="G501" s="38" t="s">
        <v>556</v>
      </c>
      <c r="H501" s="38" t="s">
        <v>643</v>
      </c>
      <c r="I501" s="38" t="s">
        <v>642</v>
      </c>
      <c r="J501" s="42">
        <v>592342500</v>
      </c>
      <c r="K501" s="42">
        <v>236937000</v>
      </c>
      <c r="L501" s="38" t="s">
        <v>80</v>
      </c>
      <c r="M501" s="38" t="s">
        <v>1139</v>
      </c>
      <c r="N501" s="38" t="s">
        <v>62</v>
      </c>
      <c r="O501" s="50" t="s">
        <v>1281</v>
      </c>
      <c r="P501" s="61" t="s">
        <v>1290</v>
      </c>
      <c r="Q501" s="57" t="s">
        <v>1281</v>
      </c>
      <c r="R501" s="57" t="s">
        <v>1297</v>
      </c>
      <c r="S501" s="57" t="s">
        <v>1281</v>
      </c>
      <c r="T501" s="57" t="s">
        <v>1297</v>
      </c>
      <c r="U501" s="62">
        <v>44197</v>
      </c>
      <c r="V501" s="51" t="s">
        <v>1309</v>
      </c>
    </row>
    <row r="502" spans="1:22" s="44" customFormat="1" ht="160.5" customHeight="1" x14ac:dyDescent="0.25">
      <c r="B502" s="38">
        <f t="shared" si="21"/>
        <v>9</v>
      </c>
      <c r="C502" s="38" t="s">
        <v>1271</v>
      </c>
      <c r="D502" s="38" t="s">
        <v>638</v>
      </c>
      <c r="E502" s="38" t="s">
        <v>15</v>
      </c>
      <c r="F502" s="38" t="s">
        <v>567</v>
      </c>
      <c r="G502" s="38" t="s">
        <v>568</v>
      </c>
      <c r="H502" s="38" t="s">
        <v>643</v>
      </c>
      <c r="I502" s="38" t="s">
        <v>642</v>
      </c>
      <c r="J502" s="42">
        <v>177650000</v>
      </c>
      <c r="K502" s="42">
        <v>71060000</v>
      </c>
      <c r="L502" s="38" t="s">
        <v>80</v>
      </c>
      <c r="M502" s="38" t="s">
        <v>1237</v>
      </c>
      <c r="N502" s="38" t="s">
        <v>62</v>
      </c>
      <c r="O502" s="50" t="s">
        <v>1281</v>
      </c>
      <c r="P502" s="61" t="s">
        <v>1290</v>
      </c>
      <c r="Q502" s="57" t="s">
        <v>1281</v>
      </c>
      <c r="R502" s="57" t="s">
        <v>1297</v>
      </c>
      <c r="S502" s="57" t="s">
        <v>1281</v>
      </c>
      <c r="T502" s="57" t="s">
        <v>1297</v>
      </c>
      <c r="U502" s="62">
        <v>44197</v>
      </c>
      <c r="V502" s="51" t="s">
        <v>1309</v>
      </c>
    </row>
    <row r="503" spans="1:22" s="44" customFormat="1" ht="160.5" customHeight="1" x14ac:dyDescent="0.25">
      <c r="B503" s="38">
        <f t="shared" si="21"/>
        <v>10</v>
      </c>
      <c r="C503" s="38" t="s">
        <v>1271</v>
      </c>
      <c r="D503" s="38" t="s">
        <v>638</v>
      </c>
      <c r="E503" s="38" t="s">
        <v>15</v>
      </c>
      <c r="F503" s="38" t="s">
        <v>569</v>
      </c>
      <c r="G503" s="38" t="s">
        <v>556</v>
      </c>
      <c r="H503" s="38" t="s">
        <v>643</v>
      </c>
      <c r="I503" s="38" t="s">
        <v>642</v>
      </c>
      <c r="J503" s="42">
        <v>72350000</v>
      </c>
      <c r="K503" s="42">
        <v>28940000</v>
      </c>
      <c r="L503" s="38" t="s">
        <v>80</v>
      </c>
      <c r="M503" s="38" t="s">
        <v>1237</v>
      </c>
      <c r="N503" s="38" t="s">
        <v>62</v>
      </c>
      <c r="O503" s="50" t="s">
        <v>1281</v>
      </c>
      <c r="P503" s="61" t="s">
        <v>1290</v>
      </c>
      <c r="Q503" s="57" t="s">
        <v>1281</v>
      </c>
      <c r="R503" s="57" t="s">
        <v>1297</v>
      </c>
      <c r="S503" s="57" t="s">
        <v>1281</v>
      </c>
      <c r="T503" s="57" t="s">
        <v>1297</v>
      </c>
      <c r="U503" s="62">
        <v>44197</v>
      </c>
      <c r="V503" s="51" t="s">
        <v>1309</v>
      </c>
    </row>
    <row r="504" spans="1:22" s="44" customFormat="1" ht="197.25" customHeight="1" x14ac:dyDescent="0.25">
      <c r="B504" s="38">
        <f t="shared" si="21"/>
        <v>11</v>
      </c>
      <c r="C504" s="38" t="s">
        <v>1271</v>
      </c>
      <c r="D504" s="38" t="s">
        <v>638</v>
      </c>
      <c r="E504" s="38" t="s">
        <v>15</v>
      </c>
      <c r="F504" s="38" t="s">
        <v>648</v>
      </c>
      <c r="G504" s="38" t="s">
        <v>570</v>
      </c>
      <c r="H504" s="38" t="s">
        <v>643</v>
      </c>
      <c r="I504" s="38" t="s">
        <v>642</v>
      </c>
      <c r="J504" s="42">
        <v>1356380000</v>
      </c>
      <c r="K504" s="42">
        <v>678190000</v>
      </c>
      <c r="L504" s="38" t="s">
        <v>80</v>
      </c>
      <c r="M504" s="38" t="s">
        <v>1140</v>
      </c>
      <c r="N504" s="38" t="s">
        <v>62</v>
      </c>
      <c r="O504" s="50" t="s">
        <v>1281</v>
      </c>
      <c r="P504" s="61" t="s">
        <v>1290</v>
      </c>
      <c r="Q504" s="57" t="s">
        <v>1281</v>
      </c>
      <c r="R504" s="57" t="s">
        <v>1297</v>
      </c>
      <c r="S504" s="57" t="s">
        <v>1281</v>
      </c>
      <c r="T504" s="57" t="s">
        <v>1297</v>
      </c>
      <c r="U504" s="62">
        <v>44197</v>
      </c>
      <c r="V504" s="51" t="s">
        <v>1309</v>
      </c>
    </row>
    <row r="505" spans="1:22" s="44" customFormat="1" ht="184.5" customHeight="1" x14ac:dyDescent="0.25">
      <c r="B505" s="38">
        <f t="shared" si="21"/>
        <v>12</v>
      </c>
      <c r="C505" s="38" t="s">
        <v>1271</v>
      </c>
      <c r="D505" s="38" t="s">
        <v>638</v>
      </c>
      <c r="E505" s="38" t="s">
        <v>15</v>
      </c>
      <c r="F505" s="38" t="s">
        <v>649</v>
      </c>
      <c r="G505" s="38" t="s">
        <v>570</v>
      </c>
      <c r="H505" s="38" t="s">
        <v>643</v>
      </c>
      <c r="I505" s="38" t="s">
        <v>642</v>
      </c>
      <c r="J505" s="42">
        <v>1192650652</v>
      </c>
      <c r="K505" s="42">
        <v>596325326</v>
      </c>
      <c r="L505" s="38" t="s">
        <v>644</v>
      </c>
      <c r="M505" s="38" t="s">
        <v>1140</v>
      </c>
      <c r="N505" s="38" t="s">
        <v>62</v>
      </c>
      <c r="O505" s="50" t="s">
        <v>1281</v>
      </c>
      <c r="P505" s="61" t="s">
        <v>1290</v>
      </c>
      <c r="Q505" s="57" t="s">
        <v>1281</v>
      </c>
      <c r="R505" s="57" t="s">
        <v>1297</v>
      </c>
      <c r="S505" s="57" t="s">
        <v>1281</v>
      </c>
      <c r="T505" s="57" t="s">
        <v>1297</v>
      </c>
      <c r="U505" s="62">
        <v>44197</v>
      </c>
      <c r="V505" s="51" t="s">
        <v>1309</v>
      </c>
    </row>
    <row r="506" spans="1:22" s="44" customFormat="1" ht="147" x14ac:dyDescent="0.25">
      <c r="B506" s="38">
        <f t="shared" si="21"/>
        <v>13</v>
      </c>
      <c r="C506" s="38" t="s">
        <v>1271</v>
      </c>
      <c r="D506" s="38" t="s">
        <v>638</v>
      </c>
      <c r="E506" s="38" t="s">
        <v>15</v>
      </c>
      <c r="F506" s="38" t="s">
        <v>650</v>
      </c>
      <c r="G506" s="38" t="s">
        <v>556</v>
      </c>
      <c r="H506" s="38" t="s">
        <v>643</v>
      </c>
      <c r="I506" s="38" t="s">
        <v>642</v>
      </c>
      <c r="J506" s="42">
        <v>294117648</v>
      </c>
      <c r="K506" s="42">
        <v>250000000</v>
      </c>
      <c r="L506" s="38" t="s">
        <v>80</v>
      </c>
      <c r="M506" s="38" t="s">
        <v>653</v>
      </c>
      <c r="N506" s="38" t="s">
        <v>62</v>
      </c>
      <c r="O506" s="50" t="s">
        <v>1281</v>
      </c>
      <c r="P506" s="61" t="s">
        <v>1290</v>
      </c>
      <c r="Q506" s="57" t="s">
        <v>1281</v>
      </c>
      <c r="R506" s="57" t="s">
        <v>1297</v>
      </c>
      <c r="S506" s="57" t="s">
        <v>1281</v>
      </c>
      <c r="T506" s="57" t="s">
        <v>1297</v>
      </c>
      <c r="U506" s="62">
        <v>44197</v>
      </c>
      <c r="V506" s="51" t="s">
        <v>1309</v>
      </c>
    </row>
    <row r="507" spans="1:22" s="30" customFormat="1" ht="69.75" x14ac:dyDescent="0.25">
      <c r="A507" s="24"/>
      <c r="B507" s="25">
        <v>13</v>
      </c>
      <c r="C507" s="25" t="s">
        <v>1271</v>
      </c>
      <c r="D507" s="25" t="s">
        <v>638</v>
      </c>
      <c r="E507" s="25" t="s">
        <v>1352</v>
      </c>
      <c r="F507" s="25"/>
      <c r="G507" s="25"/>
      <c r="H507" s="26"/>
      <c r="I507" s="25"/>
      <c r="J507" s="27">
        <f>SUM(J494:J506)</f>
        <v>9409765946.6499996</v>
      </c>
      <c r="K507" s="27">
        <f>SUM(K494:K506)</f>
        <v>4480515326</v>
      </c>
      <c r="L507" s="25"/>
      <c r="M507" s="25"/>
      <c r="N507" s="26"/>
      <c r="O507" s="28"/>
      <c r="P507" s="29"/>
      <c r="Q507" s="29"/>
      <c r="R507" s="29"/>
      <c r="S507" s="29"/>
      <c r="T507" s="29"/>
      <c r="U507" s="28"/>
      <c r="V507" s="28"/>
    </row>
    <row r="508" spans="1:22" s="44" customFormat="1" ht="160.5" customHeight="1" x14ac:dyDescent="0.25">
      <c r="B508" s="38">
        <v>1</v>
      </c>
      <c r="C508" s="38" t="s">
        <v>1141</v>
      </c>
      <c r="D508" s="38" t="s">
        <v>996</v>
      </c>
      <c r="E508" s="38" t="s">
        <v>618</v>
      </c>
      <c r="F508" s="38" t="s">
        <v>608</v>
      </c>
      <c r="G508" s="38" t="s">
        <v>609</v>
      </c>
      <c r="H508" s="38" t="s">
        <v>104</v>
      </c>
      <c r="I508" s="38" t="s">
        <v>642</v>
      </c>
      <c r="J508" s="42">
        <v>573236366</v>
      </c>
      <c r="K508" s="42">
        <v>254169243</v>
      </c>
      <c r="L508" s="38" t="s">
        <v>80</v>
      </c>
      <c r="M508" s="38" t="s">
        <v>309</v>
      </c>
      <c r="N508" s="38" t="s">
        <v>610</v>
      </c>
      <c r="O508" s="56" t="s">
        <v>1284</v>
      </c>
      <c r="P508" s="51" t="s">
        <v>1283</v>
      </c>
      <c r="Q508" s="51" t="s">
        <v>1281</v>
      </c>
      <c r="R508" s="62" t="s">
        <v>1389</v>
      </c>
      <c r="S508" s="51" t="s">
        <v>1281</v>
      </c>
      <c r="T508" s="51" t="s">
        <v>1285</v>
      </c>
      <c r="U508" s="62">
        <v>44197</v>
      </c>
      <c r="V508" s="62" t="s">
        <v>1390</v>
      </c>
    </row>
    <row r="509" spans="1:22" s="44" customFormat="1" ht="160.5" customHeight="1" x14ac:dyDescent="0.25">
      <c r="B509" s="38">
        <v>2</v>
      </c>
      <c r="C509" s="38" t="s">
        <v>1141</v>
      </c>
      <c r="D509" s="38" t="s">
        <v>996</v>
      </c>
      <c r="E509" s="38" t="s">
        <v>618</v>
      </c>
      <c r="F509" s="38" t="s">
        <v>611</v>
      </c>
      <c r="G509" s="38" t="s">
        <v>612</v>
      </c>
      <c r="H509" s="38" t="s">
        <v>104</v>
      </c>
      <c r="I509" s="38" t="s">
        <v>642</v>
      </c>
      <c r="J509" s="42">
        <v>271621771</v>
      </c>
      <c r="K509" s="42">
        <v>142538630</v>
      </c>
      <c r="L509" s="38" t="s">
        <v>234</v>
      </c>
      <c r="M509" s="38" t="s">
        <v>309</v>
      </c>
      <c r="N509" s="38" t="s">
        <v>610</v>
      </c>
      <c r="O509" s="57" t="s">
        <v>1284</v>
      </c>
      <c r="P509" s="50" t="s">
        <v>1293</v>
      </c>
      <c r="Q509" s="51" t="s">
        <v>1281</v>
      </c>
      <c r="R509" s="62" t="s">
        <v>1391</v>
      </c>
      <c r="S509" s="51" t="s">
        <v>1282</v>
      </c>
      <c r="T509" s="51" t="s">
        <v>1293</v>
      </c>
      <c r="U509" s="62">
        <v>44197</v>
      </c>
      <c r="V509" s="51" t="s">
        <v>1309</v>
      </c>
    </row>
    <row r="510" spans="1:22" s="44" customFormat="1" ht="160.5" customHeight="1" x14ac:dyDescent="0.25">
      <c r="B510" s="38">
        <v>3</v>
      </c>
      <c r="C510" s="38" t="s">
        <v>1141</v>
      </c>
      <c r="D510" s="38" t="s">
        <v>996</v>
      </c>
      <c r="E510" s="38" t="s">
        <v>618</v>
      </c>
      <c r="F510" s="38" t="s">
        <v>611</v>
      </c>
      <c r="G510" s="38" t="s">
        <v>613</v>
      </c>
      <c r="H510" s="38" t="s">
        <v>104</v>
      </c>
      <c r="I510" s="38" t="s">
        <v>642</v>
      </c>
      <c r="J510" s="42">
        <v>10000000</v>
      </c>
      <c r="K510" s="42">
        <f>J510*0.55</f>
        <v>5500000</v>
      </c>
      <c r="L510" s="38" t="s">
        <v>234</v>
      </c>
      <c r="M510" s="38" t="s">
        <v>614</v>
      </c>
      <c r="N510" s="38" t="s">
        <v>610</v>
      </c>
      <c r="O510" s="50" t="s">
        <v>1282</v>
      </c>
      <c r="P510" s="57" t="s">
        <v>1286</v>
      </c>
      <c r="Q510" s="51" t="s">
        <v>1282</v>
      </c>
      <c r="R510" s="62" t="s">
        <v>1392</v>
      </c>
      <c r="S510" s="51" t="s">
        <v>1283</v>
      </c>
      <c r="T510" s="51" t="s">
        <v>1288</v>
      </c>
      <c r="U510" s="62">
        <v>44197</v>
      </c>
      <c r="V510" s="51" t="s">
        <v>1309</v>
      </c>
    </row>
    <row r="511" spans="1:22" s="44" customFormat="1" ht="160.5" customHeight="1" x14ac:dyDescent="0.25">
      <c r="B511" s="38">
        <v>4</v>
      </c>
      <c r="C511" s="38" t="s">
        <v>1141</v>
      </c>
      <c r="D511" s="38" t="s">
        <v>996</v>
      </c>
      <c r="E511" s="38" t="s">
        <v>618</v>
      </c>
      <c r="F511" s="38" t="s">
        <v>611</v>
      </c>
      <c r="G511" s="38" t="s">
        <v>615</v>
      </c>
      <c r="H511" s="38" t="s">
        <v>104</v>
      </c>
      <c r="I511" s="38" t="s">
        <v>642</v>
      </c>
      <c r="J511" s="42">
        <v>9600000</v>
      </c>
      <c r="K511" s="42">
        <f>J511*0.55</f>
        <v>5280000</v>
      </c>
      <c r="L511" s="38" t="s">
        <v>234</v>
      </c>
      <c r="M511" s="38" t="s">
        <v>616</v>
      </c>
      <c r="N511" s="38" t="s">
        <v>610</v>
      </c>
      <c r="O511" s="50" t="s">
        <v>1282</v>
      </c>
      <c r="P511" s="57" t="s">
        <v>1286</v>
      </c>
      <c r="Q511" s="51" t="s">
        <v>1282</v>
      </c>
      <c r="R511" s="62" t="s">
        <v>1392</v>
      </c>
      <c r="S511" s="51" t="s">
        <v>1283</v>
      </c>
      <c r="T511" s="51" t="s">
        <v>1288</v>
      </c>
      <c r="U511" s="62">
        <v>44197</v>
      </c>
      <c r="V511" s="51" t="s">
        <v>1309</v>
      </c>
    </row>
    <row r="512" spans="1:22" s="44" customFormat="1" ht="160.5" customHeight="1" x14ac:dyDescent="0.25">
      <c r="B512" s="38">
        <v>5</v>
      </c>
      <c r="C512" s="38" t="s">
        <v>1141</v>
      </c>
      <c r="D512" s="38" t="s">
        <v>996</v>
      </c>
      <c r="E512" s="38" t="s">
        <v>618</v>
      </c>
      <c r="F512" s="38" t="s">
        <v>611</v>
      </c>
      <c r="G512" s="38" t="s">
        <v>617</v>
      </c>
      <c r="H512" s="38" t="s">
        <v>104</v>
      </c>
      <c r="I512" s="38" t="s">
        <v>642</v>
      </c>
      <c r="J512" s="42">
        <v>94972727</v>
      </c>
      <c r="K512" s="42">
        <v>50000000</v>
      </c>
      <c r="L512" s="38" t="s">
        <v>234</v>
      </c>
      <c r="M512" s="38" t="s">
        <v>1238</v>
      </c>
      <c r="N512" s="38" t="s">
        <v>610</v>
      </c>
      <c r="O512" s="50" t="s">
        <v>1282</v>
      </c>
      <c r="P512" s="50" t="s">
        <v>1288</v>
      </c>
      <c r="Q512" s="51" t="s">
        <v>1282</v>
      </c>
      <c r="R512" s="62" t="s">
        <v>1393</v>
      </c>
      <c r="S512" s="51" t="s">
        <v>1283</v>
      </c>
      <c r="T512" s="51" t="s">
        <v>1295</v>
      </c>
      <c r="U512" s="62">
        <v>44197</v>
      </c>
      <c r="V512" s="51" t="s">
        <v>1309</v>
      </c>
    </row>
    <row r="513" spans="1:22" s="30" customFormat="1" ht="69.75" x14ac:dyDescent="0.25">
      <c r="A513" s="24"/>
      <c r="B513" s="25">
        <v>5</v>
      </c>
      <c r="C513" s="25" t="s">
        <v>1141</v>
      </c>
      <c r="D513" s="25" t="s">
        <v>996</v>
      </c>
      <c r="E513" s="25" t="s">
        <v>1353</v>
      </c>
      <c r="F513" s="25"/>
      <c r="G513" s="25"/>
      <c r="H513" s="26"/>
      <c r="I513" s="25"/>
      <c r="J513" s="27">
        <f>SUM(J508:J512)</f>
        <v>959430864</v>
      </c>
      <c r="K513" s="27">
        <f>SUM(K508:K512)</f>
        <v>457487873</v>
      </c>
      <c r="L513" s="25"/>
      <c r="M513" s="25"/>
      <c r="N513" s="26"/>
      <c r="O513" s="25"/>
      <c r="P513" s="26"/>
      <c r="Q513" s="26"/>
      <c r="R513" s="26"/>
      <c r="S513" s="26"/>
      <c r="T513" s="26"/>
      <c r="U513" s="25"/>
      <c r="V513" s="25"/>
    </row>
    <row r="514" spans="1:22" s="37" customFormat="1" ht="46.5" x14ac:dyDescent="0.25">
      <c r="A514" s="18"/>
      <c r="B514" s="33">
        <f>B24+B81+B109+B137+B159+B205+B237+B259</f>
        <v>245</v>
      </c>
      <c r="C514" s="33" t="s">
        <v>1354</v>
      </c>
      <c r="D514" s="33" t="s">
        <v>1355</v>
      </c>
      <c r="E514" s="33"/>
      <c r="F514" s="33"/>
      <c r="G514" s="33"/>
      <c r="H514" s="34"/>
      <c r="I514" s="33"/>
      <c r="J514" s="35">
        <f>J24+J81+J109+J137+J159+J205+J237+J259</f>
        <v>8851346514.9494114</v>
      </c>
      <c r="K514" s="35">
        <f>K24+K81+K109+K137+K159+K205+K237+K259</f>
        <v>6979966140.2890005</v>
      </c>
      <c r="L514" s="33"/>
      <c r="M514" s="33"/>
      <c r="N514" s="33"/>
      <c r="O514" s="33"/>
      <c r="P514" s="34"/>
      <c r="Q514" s="34"/>
      <c r="R514" s="34"/>
      <c r="S514" s="34"/>
      <c r="T514" s="34"/>
      <c r="U514" s="33"/>
      <c r="V514" s="36"/>
    </row>
    <row r="515" spans="1:22" s="37" customFormat="1" ht="46.5" x14ac:dyDescent="0.25">
      <c r="A515" s="18"/>
      <c r="B515" s="33">
        <f>B347+B427+B446+B465+B476+B493+B507+B513</f>
        <v>245</v>
      </c>
      <c r="C515" s="33" t="s">
        <v>1356</v>
      </c>
      <c r="D515" s="33" t="s">
        <v>1372</v>
      </c>
      <c r="E515" s="33"/>
      <c r="F515" s="33"/>
      <c r="G515" s="33"/>
      <c r="H515" s="34"/>
      <c r="I515" s="33"/>
      <c r="J515" s="35">
        <f>J347+J427+J446+J465+J476+J493+J507+J513</f>
        <v>27566010319.559288</v>
      </c>
      <c r="K515" s="35">
        <f>K347+K427+K446+K465+K476+K493+K507+K513</f>
        <v>16145706040.224411</v>
      </c>
      <c r="L515" s="33"/>
      <c r="M515" s="33"/>
      <c r="N515" s="33"/>
      <c r="O515" s="33"/>
      <c r="P515" s="34"/>
      <c r="Q515" s="34"/>
      <c r="R515" s="34"/>
      <c r="S515" s="34"/>
      <c r="T515" s="34"/>
      <c r="U515" s="33"/>
      <c r="V515" s="36"/>
    </row>
    <row r="516" spans="1:22" s="37" customFormat="1" ht="23.25" x14ac:dyDescent="0.25">
      <c r="A516" s="18"/>
      <c r="B516" s="33">
        <f>B514+B515</f>
        <v>490</v>
      </c>
      <c r="C516" s="33" t="s">
        <v>74</v>
      </c>
      <c r="D516" s="33" t="s">
        <v>1373</v>
      </c>
      <c r="E516" s="33"/>
      <c r="F516" s="33"/>
      <c r="G516" s="33"/>
      <c r="H516" s="34"/>
      <c r="I516" s="33"/>
      <c r="J516" s="35">
        <f>J514+J515+1</f>
        <v>36417356835.508698</v>
      </c>
      <c r="K516" s="35">
        <f>K514+K515-1</f>
        <v>23125672179.513412</v>
      </c>
      <c r="L516" s="33"/>
      <c r="M516" s="33"/>
      <c r="N516" s="33"/>
      <c r="O516" s="33"/>
      <c r="P516" s="34"/>
      <c r="Q516" s="34"/>
      <c r="R516" s="34"/>
      <c r="S516" s="34"/>
      <c r="T516" s="34"/>
      <c r="U516" s="33"/>
      <c r="V516" s="36"/>
    </row>
    <row r="517" spans="1:22" ht="74.25" customHeight="1" x14ac:dyDescent="0.25">
      <c r="C517" s="77" t="s">
        <v>1394</v>
      </c>
      <c r="D517" s="77"/>
      <c r="E517" s="77"/>
      <c r="F517" s="77"/>
      <c r="G517" s="77"/>
      <c r="H517" s="77"/>
      <c r="I517" s="77"/>
      <c r="J517" s="77"/>
    </row>
  </sheetData>
  <autoFilter ref="A6:V517"/>
  <mergeCells count="27">
    <mergeCell ref="B437:B438"/>
    <mergeCell ref="E437:E438"/>
    <mergeCell ref="H437:H438"/>
    <mergeCell ref="I437:I438"/>
    <mergeCell ref="J437:J438"/>
    <mergeCell ref="Q437:Q438"/>
    <mergeCell ref="R437:R438"/>
    <mergeCell ref="M437:M438"/>
    <mergeCell ref="J434:J436"/>
    <mergeCell ref="K434:K436"/>
    <mergeCell ref="K437:K438"/>
    <mergeCell ref="D3:L3"/>
    <mergeCell ref="C517:J517"/>
    <mergeCell ref="V437:V438"/>
    <mergeCell ref="J443:J445"/>
    <mergeCell ref="K443:K445"/>
    <mergeCell ref="J477:J479"/>
    <mergeCell ref="K477:K479"/>
    <mergeCell ref="J480:J481"/>
    <mergeCell ref="K480:K481"/>
    <mergeCell ref="S437:S438"/>
    <mergeCell ref="T437:T438"/>
    <mergeCell ref="U437:U438"/>
    <mergeCell ref="J440:J441"/>
    <mergeCell ref="K440:K441"/>
    <mergeCell ref="O437:O438"/>
    <mergeCell ref="P437:P438"/>
  </mergeCells>
  <pageMargins left="0.70866141732283472" right="0.70866141732283472" top="0.74803149606299213" bottom="0.74803149606299213" header="0.31496062992125984" footer="0.31496062992125984"/>
  <pageSetup paperSize="8" scale="2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1"/>
  <sheetViews>
    <sheetView view="pageBreakPreview" zoomScale="60" zoomScaleNormal="60" workbookViewId="0">
      <selection activeCell="H13" sqref="H13"/>
    </sheetView>
  </sheetViews>
  <sheetFormatPr defaultRowHeight="16.5" x14ac:dyDescent="0.25"/>
  <cols>
    <col min="1" max="1" width="11.85546875" style="84" customWidth="1"/>
    <col min="2" max="2" width="24.28515625" style="85" customWidth="1"/>
    <col min="3" max="3" width="46.28515625" style="86" customWidth="1"/>
    <col min="4" max="4" width="41.5703125" style="84" customWidth="1"/>
    <col min="5" max="5" width="11.7109375" style="84" customWidth="1"/>
    <col min="6" max="6" width="30.5703125" style="87" bestFit="1" customWidth="1"/>
    <col min="7" max="7" width="33" style="87" bestFit="1" customWidth="1"/>
    <col min="8" max="8" width="54" style="84" customWidth="1"/>
    <col min="9" max="9" width="14" style="84" customWidth="1"/>
    <col min="10" max="10" width="16.85546875" style="84" customWidth="1"/>
    <col min="11" max="11" width="13.5703125" style="84" customWidth="1"/>
    <col min="12" max="12" width="12.28515625" style="84" customWidth="1"/>
    <col min="13" max="13" width="15.5703125" style="85" bestFit="1" customWidth="1"/>
    <col min="14" max="14" width="14.28515625" style="84" customWidth="1"/>
    <col min="15" max="15" width="15.140625" style="85" customWidth="1"/>
    <col min="16" max="16" width="13.7109375" style="84" customWidth="1"/>
    <col min="17" max="17" width="8.85546875" customWidth="1"/>
    <col min="18" max="18" width="20.42578125" customWidth="1"/>
  </cols>
  <sheetData>
    <row r="1" spans="1:16" ht="48" customHeight="1" x14ac:dyDescent="0.25"/>
    <row r="2" spans="1:16" ht="48" customHeight="1" x14ac:dyDescent="0.25"/>
    <row r="5" spans="1:16" s="92" customFormat="1" ht="102.75" customHeight="1" x14ac:dyDescent="0.45">
      <c r="A5" s="88"/>
      <c r="B5" s="89"/>
      <c r="C5" s="90" t="s">
        <v>1602</v>
      </c>
      <c r="D5" s="90"/>
      <c r="E5" s="90"/>
      <c r="F5" s="90"/>
      <c r="G5" s="90"/>
      <c r="H5" s="90"/>
      <c r="I5" s="90"/>
      <c r="J5" s="90"/>
      <c r="K5" s="90"/>
      <c r="L5" s="90"/>
      <c r="M5" s="91"/>
      <c r="N5" s="88"/>
      <c r="O5" s="89"/>
      <c r="P5" s="88"/>
    </row>
    <row r="6" spans="1:16" ht="51" customHeight="1" thickBot="1" x14ac:dyDescent="0.3">
      <c r="L6" s="93"/>
    </row>
    <row r="7" spans="1:16" s="220" customFormat="1" ht="56.25" customHeight="1" x14ac:dyDescent="0.25">
      <c r="A7" s="224" t="s">
        <v>1396</v>
      </c>
      <c r="B7" s="225" t="s">
        <v>1397</v>
      </c>
      <c r="C7" s="226" t="s">
        <v>1398</v>
      </c>
      <c r="D7" s="225" t="s">
        <v>1399</v>
      </c>
      <c r="E7" s="225" t="s">
        <v>1400</v>
      </c>
      <c r="F7" s="227" t="s">
        <v>1401</v>
      </c>
      <c r="G7" s="227" t="s">
        <v>1402</v>
      </c>
      <c r="H7" s="225" t="s">
        <v>1403</v>
      </c>
      <c r="I7" s="225" t="s">
        <v>1404</v>
      </c>
      <c r="J7" s="225"/>
      <c r="K7" s="225" t="s">
        <v>1405</v>
      </c>
      <c r="L7" s="225"/>
      <c r="M7" s="233" t="s">
        <v>1406</v>
      </c>
      <c r="N7" s="234"/>
      <c r="O7" s="234" t="s">
        <v>1407</v>
      </c>
      <c r="P7" s="235"/>
    </row>
    <row r="8" spans="1:16" s="220" customFormat="1" ht="60.75" customHeight="1" x14ac:dyDescent="0.25">
      <c r="A8" s="228"/>
      <c r="B8" s="229"/>
      <c r="C8" s="230"/>
      <c r="D8" s="229"/>
      <c r="E8" s="229"/>
      <c r="F8" s="231"/>
      <c r="G8" s="231"/>
      <c r="H8" s="229"/>
      <c r="I8" s="232" t="s">
        <v>1408</v>
      </c>
      <c r="J8" s="232" t="s">
        <v>1409</v>
      </c>
      <c r="K8" s="232" t="s">
        <v>1410</v>
      </c>
      <c r="L8" s="232" t="s">
        <v>1411</v>
      </c>
      <c r="M8" s="236" t="s">
        <v>1412</v>
      </c>
      <c r="N8" s="237" t="s">
        <v>1413</v>
      </c>
      <c r="O8" s="236" t="s">
        <v>1412</v>
      </c>
      <c r="P8" s="238" t="s">
        <v>1413</v>
      </c>
    </row>
    <row r="9" spans="1:16" s="111" customFormat="1" ht="66" x14ac:dyDescent="0.25">
      <c r="A9" s="112">
        <v>1</v>
      </c>
      <c r="B9" s="97" t="s">
        <v>1414</v>
      </c>
      <c r="C9" s="113" t="s">
        <v>1415</v>
      </c>
      <c r="D9" s="97" t="s">
        <v>1416</v>
      </c>
      <c r="E9" s="97" t="s">
        <v>1417</v>
      </c>
      <c r="F9" s="114">
        <v>8000000</v>
      </c>
      <c r="G9" s="114">
        <v>8000000</v>
      </c>
      <c r="H9" s="97" t="s">
        <v>1418</v>
      </c>
      <c r="I9" s="112" t="s">
        <v>1419</v>
      </c>
      <c r="J9" s="112" t="s">
        <v>559</v>
      </c>
      <c r="K9" s="115" t="s">
        <v>1420</v>
      </c>
      <c r="L9" s="115" t="s">
        <v>1283</v>
      </c>
      <c r="M9" s="115" t="s">
        <v>1284</v>
      </c>
      <c r="N9" s="115" t="s">
        <v>1283</v>
      </c>
      <c r="O9" s="116" t="s">
        <v>1284</v>
      </c>
      <c r="P9" s="115" t="s">
        <v>1290</v>
      </c>
    </row>
    <row r="10" spans="1:16" s="111" customFormat="1" ht="82.5" x14ac:dyDescent="0.25">
      <c r="A10" s="112">
        <v>2</v>
      </c>
      <c r="B10" s="97" t="s">
        <v>1414</v>
      </c>
      <c r="C10" s="113" t="s">
        <v>1421</v>
      </c>
      <c r="D10" s="97" t="s">
        <v>1422</v>
      </c>
      <c r="E10" s="97" t="s">
        <v>1417</v>
      </c>
      <c r="F10" s="114">
        <v>6000000</v>
      </c>
      <c r="G10" s="114">
        <v>6000000</v>
      </c>
      <c r="H10" s="112" t="s">
        <v>1423</v>
      </c>
      <c r="I10" s="112" t="s">
        <v>1419</v>
      </c>
      <c r="J10" s="112" t="s">
        <v>559</v>
      </c>
      <c r="K10" s="115" t="s">
        <v>1424</v>
      </c>
      <c r="L10" s="115" t="s">
        <v>1284</v>
      </c>
      <c r="M10" s="115" t="s">
        <v>1284</v>
      </c>
      <c r="N10" s="115" t="s">
        <v>1281</v>
      </c>
      <c r="O10" s="116" t="s">
        <v>1281</v>
      </c>
      <c r="P10" s="115" t="s">
        <v>1301</v>
      </c>
    </row>
    <row r="11" spans="1:16" s="111" customFormat="1" ht="49.5" x14ac:dyDescent="0.25">
      <c r="A11" s="112">
        <v>3</v>
      </c>
      <c r="B11" s="97" t="s">
        <v>1414</v>
      </c>
      <c r="C11" s="113" t="s">
        <v>1425</v>
      </c>
      <c r="D11" s="97" t="s">
        <v>1426</v>
      </c>
      <c r="E11" s="97" t="s">
        <v>1417</v>
      </c>
      <c r="F11" s="114">
        <v>37000000</v>
      </c>
      <c r="G11" s="114">
        <v>37000000</v>
      </c>
      <c r="H11" s="112" t="s">
        <v>1427</v>
      </c>
      <c r="I11" s="112" t="s">
        <v>1419</v>
      </c>
      <c r="J11" s="112" t="s">
        <v>559</v>
      </c>
      <c r="K11" s="115" t="s">
        <v>1424</v>
      </c>
      <c r="L11" s="115" t="s">
        <v>1284</v>
      </c>
      <c r="M11" s="116" t="s">
        <v>1281</v>
      </c>
      <c r="N11" s="115" t="s">
        <v>1281</v>
      </c>
      <c r="O11" s="116" t="s">
        <v>1281</v>
      </c>
      <c r="P11" s="115" t="s">
        <v>1301</v>
      </c>
    </row>
    <row r="12" spans="1:16" s="111" customFormat="1" ht="33" x14ac:dyDescent="0.25">
      <c r="A12" s="117">
        <v>4</v>
      </c>
      <c r="B12" s="94" t="s">
        <v>1414</v>
      </c>
      <c r="C12" s="118" t="s">
        <v>1428</v>
      </c>
      <c r="D12" s="94" t="s">
        <v>1429</v>
      </c>
      <c r="E12" s="94" t="s">
        <v>1417</v>
      </c>
      <c r="F12" s="119">
        <v>187050000</v>
      </c>
      <c r="G12" s="119">
        <v>187050000</v>
      </c>
      <c r="H12" s="94" t="s">
        <v>1430</v>
      </c>
      <c r="I12" s="117" t="s">
        <v>559</v>
      </c>
      <c r="J12" s="117" t="s">
        <v>1419</v>
      </c>
      <c r="K12" s="120" t="s">
        <v>1284</v>
      </c>
      <c r="L12" s="120" t="s">
        <v>1284</v>
      </c>
      <c r="M12" s="121" t="s">
        <v>1284</v>
      </c>
      <c r="N12" s="122" t="s">
        <v>1284</v>
      </c>
      <c r="O12" s="219" t="s">
        <v>1284</v>
      </c>
      <c r="P12" s="123" t="s">
        <v>1301</v>
      </c>
    </row>
    <row r="13" spans="1:16" s="111" customFormat="1" ht="66" x14ac:dyDescent="0.25">
      <c r="A13" s="117">
        <v>5</v>
      </c>
      <c r="B13" s="94" t="s">
        <v>1414</v>
      </c>
      <c r="C13" s="118" t="s">
        <v>1431</v>
      </c>
      <c r="D13" s="124" t="s">
        <v>1432</v>
      </c>
      <c r="E13" s="94" t="s">
        <v>1417</v>
      </c>
      <c r="F13" s="119">
        <v>21900000</v>
      </c>
      <c r="G13" s="119">
        <v>21900000</v>
      </c>
      <c r="H13" s="94" t="s">
        <v>1433</v>
      </c>
      <c r="I13" s="117" t="s">
        <v>559</v>
      </c>
      <c r="J13" s="117" t="s">
        <v>1419</v>
      </c>
      <c r="K13" s="120" t="s">
        <v>1284</v>
      </c>
      <c r="L13" s="120" t="s">
        <v>1281</v>
      </c>
      <c r="M13" s="121" t="s">
        <v>1281</v>
      </c>
      <c r="N13" s="120" t="s">
        <v>1281</v>
      </c>
      <c r="O13" s="121" t="s">
        <v>1281</v>
      </c>
      <c r="P13" s="120" t="s">
        <v>1290</v>
      </c>
    </row>
    <row r="14" spans="1:16" s="111" customFormat="1" ht="82.5" x14ac:dyDescent="0.3">
      <c r="A14" s="117">
        <v>6</v>
      </c>
      <c r="B14" s="94" t="s">
        <v>1414</v>
      </c>
      <c r="C14" s="118" t="s">
        <v>1434</v>
      </c>
      <c r="D14" s="125" t="s">
        <v>1435</v>
      </c>
      <c r="E14" s="94" t="s">
        <v>1417</v>
      </c>
      <c r="F14" s="119">
        <v>5000000</v>
      </c>
      <c r="G14" s="119">
        <v>5000000</v>
      </c>
      <c r="H14" s="94" t="s">
        <v>1436</v>
      </c>
      <c r="I14" s="117" t="s">
        <v>1419</v>
      </c>
      <c r="J14" s="117" t="s">
        <v>559</v>
      </c>
      <c r="K14" s="120" t="s">
        <v>1284</v>
      </c>
      <c r="L14" s="120" t="s">
        <v>1281</v>
      </c>
      <c r="M14" s="121" t="s">
        <v>1281</v>
      </c>
      <c r="N14" s="120" t="s">
        <v>1281</v>
      </c>
      <c r="O14" s="121" t="s">
        <v>1281</v>
      </c>
      <c r="P14" s="123" t="s">
        <v>1301</v>
      </c>
    </row>
    <row r="15" spans="1:16" s="111" customFormat="1" ht="66" x14ac:dyDescent="0.25">
      <c r="A15" s="117">
        <v>7</v>
      </c>
      <c r="B15" s="94" t="s">
        <v>1414</v>
      </c>
      <c r="C15" s="118" t="s">
        <v>1437</v>
      </c>
      <c r="D15" s="124" t="s">
        <v>1438</v>
      </c>
      <c r="E15" s="94" t="s">
        <v>1417</v>
      </c>
      <c r="F15" s="119">
        <v>31000000</v>
      </c>
      <c r="G15" s="119">
        <v>31000000</v>
      </c>
      <c r="H15" s="94" t="s">
        <v>1439</v>
      </c>
      <c r="I15" s="117" t="s">
        <v>1419</v>
      </c>
      <c r="J15" s="117" t="s">
        <v>559</v>
      </c>
      <c r="K15" s="120" t="s">
        <v>1284</v>
      </c>
      <c r="L15" s="120" t="s">
        <v>1281</v>
      </c>
      <c r="M15" s="121" t="s">
        <v>1281</v>
      </c>
      <c r="N15" s="120" t="s">
        <v>1281</v>
      </c>
      <c r="O15" s="121" t="s">
        <v>1281</v>
      </c>
      <c r="P15" s="120" t="s">
        <v>1295</v>
      </c>
    </row>
    <row r="16" spans="1:16" s="111" customFormat="1" ht="66.75" thickBot="1" x14ac:dyDescent="0.3">
      <c r="A16" s="99">
        <v>8</v>
      </c>
      <c r="B16" s="126" t="s">
        <v>1414</v>
      </c>
      <c r="C16" s="127" t="s">
        <v>1440</v>
      </c>
      <c r="D16" s="126" t="s">
        <v>1441</v>
      </c>
      <c r="E16" s="126" t="s">
        <v>1417</v>
      </c>
      <c r="F16" s="128">
        <v>94000000</v>
      </c>
      <c r="G16" s="128">
        <v>94000000</v>
      </c>
      <c r="H16" s="94" t="s">
        <v>1442</v>
      </c>
      <c r="I16" s="99" t="s">
        <v>1419</v>
      </c>
      <c r="J16" s="99" t="s">
        <v>559</v>
      </c>
      <c r="K16" s="129" t="s">
        <v>1281</v>
      </c>
      <c r="L16" s="129" t="s">
        <v>1282</v>
      </c>
      <c r="M16" s="130" t="s">
        <v>1282</v>
      </c>
      <c r="N16" s="129" t="s">
        <v>1283</v>
      </c>
      <c r="O16" s="121" t="s">
        <v>1283</v>
      </c>
      <c r="P16" s="120" t="s">
        <v>1290</v>
      </c>
    </row>
    <row r="17" spans="1:18" s="111" customFormat="1" ht="33.75" thickBot="1" x14ac:dyDescent="0.3">
      <c r="A17" s="131" t="s">
        <v>1443</v>
      </c>
      <c r="B17" s="132" t="s">
        <v>1414</v>
      </c>
      <c r="C17" s="133"/>
      <c r="D17" s="134"/>
      <c r="E17" s="134"/>
      <c r="F17" s="135">
        <f t="shared" ref="F17:G17" si="0">SUM(F9:F16)</f>
        <v>389950000</v>
      </c>
      <c r="G17" s="135">
        <f t="shared" si="0"/>
        <v>389950000</v>
      </c>
      <c r="H17" s="134"/>
      <c r="I17" s="134"/>
      <c r="J17" s="134"/>
      <c r="K17" s="134"/>
      <c r="L17" s="134"/>
      <c r="M17" s="132"/>
      <c r="N17" s="134"/>
      <c r="O17" s="176"/>
      <c r="P17" s="136"/>
    </row>
    <row r="18" spans="1:18" s="142" customFormat="1" ht="49.5" x14ac:dyDescent="0.25">
      <c r="A18" s="137">
        <v>9</v>
      </c>
      <c r="B18" s="95" t="s">
        <v>1444</v>
      </c>
      <c r="C18" s="138" t="s">
        <v>1445</v>
      </c>
      <c r="D18" s="138" t="s">
        <v>1446</v>
      </c>
      <c r="E18" s="95" t="s">
        <v>1417</v>
      </c>
      <c r="F18" s="139">
        <v>500000000</v>
      </c>
      <c r="G18" s="139">
        <v>500000000</v>
      </c>
      <c r="H18" s="95" t="s">
        <v>1447</v>
      </c>
      <c r="I18" s="95"/>
      <c r="J18" s="95" t="s">
        <v>1419</v>
      </c>
      <c r="K18" s="115" t="s">
        <v>1424</v>
      </c>
      <c r="L18" s="115" t="s">
        <v>1284</v>
      </c>
      <c r="M18" s="115" t="s">
        <v>1284</v>
      </c>
      <c r="N18" s="140" t="s">
        <v>1300</v>
      </c>
      <c r="O18" s="141" t="s">
        <v>1282</v>
      </c>
      <c r="P18" s="141" t="s">
        <v>1301</v>
      </c>
      <c r="Q18" s="111"/>
      <c r="R18" s="111"/>
    </row>
    <row r="19" spans="1:18" s="142" customFormat="1" ht="82.5" x14ac:dyDescent="0.25">
      <c r="A19" s="143">
        <v>10</v>
      </c>
      <c r="B19" s="96" t="s">
        <v>1444</v>
      </c>
      <c r="C19" s="144" t="s">
        <v>1448</v>
      </c>
      <c r="D19" s="96" t="s">
        <v>1449</v>
      </c>
      <c r="E19" s="145" t="s">
        <v>1417</v>
      </c>
      <c r="F19" s="146">
        <v>170000000</v>
      </c>
      <c r="G19" s="146">
        <v>221000000</v>
      </c>
      <c r="H19" s="143" t="s">
        <v>1450</v>
      </c>
      <c r="I19" s="96" t="s">
        <v>1419</v>
      </c>
      <c r="J19" s="96"/>
      <c r="K19" s="115" t="s">
        <v>1424</v>
      </c>
      <c r="L19" s="115" t="s">
        <v>1284</v>
      </c>
      <c r="M19" s="115" t="s">
        <v>1284</v>
      </c>
      <c r="N19" s="115" t="s">
        <v>1281</v>
      </c>
      <c r="O19" s="116" t="s">
        <v>1282</v>
      </c>
      <c r="P19" s="115" t="s">
        <v>1301</v>
      </c>
      <c r="Q19" s="111"/>
      <c r="R19" s="111"/>
    </row>
    <row r="20" spans="1:18" s="142" customFormat="1" ht="82.5" x14ac:dyDescent="0.25">
      <c r="A20" s="112">
        <v>11</v>
      </c>
      <c r="B20" s="97" t="s">
        <v>1444</v>
      </c>
      <c r="C20" s="113" t="s">
        <v>1451</v>
      </c>
      <c r="D20" s="97" t="s">
        <v>1452</v>
      </c>
      <c r="E20" s="97" t="s">
        <v>1417</v>
      </c>
      <c r="F20" s="114">
        <v>600000000</v>
      </c>
      <c r="G20" s="114">
        <v>780000000</v>
      </c>
      <c r="H20" s="112" t="s">
        <v>1450</v>
      </c>
      <c r="I20" s="97" t="s">
        <v>1419</v>
      </c>
      <c r="J20" s="97"/>
      <c r="K20" s="115" t="s">
        <v>1424</v>
      </c>
      <c r="L20" s="115" t="s">
        <v>1284</v>
      </c>
      <c r="M20" s="115" t="s">
        <v>1284</v>
      </c>
      <c r="N20" s="115" t="s">
        <v>1281</v>
      </c>
      <c r="O20" s="116" t="s">
        <v>1283</v>
      </c>
      <c r="P20" s="115" t="s">
        <v>1301</v>
      </c>
      <c r="Q20" s="111"/>
    </row>
    <row r="21" spans="1:18" s="142" customFormat="1" ht="49.5" x14ac:dyDescent="0.25">
      <c r="A21" s="147">
        <v>12</v>
      </c>
      <c r="B21" s="148" t="s">
        <v>1444</v>
      </c>
      <c r="C21" s="149" t="s">
        <v>1453</v>
      </c>
      <c r="D21" s="148" t="s">
        <v>1454</v>
      </c>
      <c r="E21" s="148" t="s">
        <v>1417</v>
      </c>
      <c r="F21" s="150">
        <v>100000000</v>
      </c>
      <c r="G21" s="150">
        <v>100000000</v>
      </c>
      <c r="H21" s="148" t="s">
        <v>1447</v>
      </c>
      <c r="I21" s="148"/>
      <c r="J21" s="148" t="s">
        <v>1419</v>
      </c>
      <c r="K21" s="120" t="s">
        <v>1284</v>
      </c>
      <c r="L21" s="120" t="s">
        <v>1284</v>
      </c>
      <c r="M21" s="121" t="s">
        <v>1283</v>
      </c>
      <c r="N21" s="151" t="s">
        <v>1288</v>
      </c>
      <c r="O21" s="121" t="s">
        <v>1282</v>
      </c>
      <c r="P21" s="123" t="s">
        <v>1301</v>
      </c>
    </row>
    <row r="22" spans="1:18" s="111" customFormat="1" ht="49.5" x14ac:dyDescent="0.25">
      <c r="A22" s="117">
        <v>13</v>
      </c>
      <c r="B22" s="94" t="s">
        <v>1444</v>
      </c>
      <c r="C22" s="118" t="s">
        <v>1455</v>
      </c>
      <c r="D22" s="94" t="s">
        <v>1456</v>
      </c>
      <c r="E22" s="126" t="s">
        <v>1417</v>
      </c>
      <c r="F22" s="152">
        <v>5000000</v>
      </c>
      <c r="G22" s="152">
        <v>5000000</v>
      </c>
      <c r="H22" s="126" t="s">
        <v>1447</v>
      </c>
      <c r="I22" s="94"/>
      <c r="J22" s="94" t="s">
        <v>1419</v>
      </c>
      <c r="K22" s="120" t="s">
        <v>1284</v>
      </c>
      <c r="L22" s="120" t="s">
        <v>1281</v>
      </c>
      <c r="M22" s="121" t="s">
        <v>1281</v>
      </c>
      <c r="N22" s="121" t="s">
        <v>1288</v>
      </c>
      <c r="O22" s="121" t="s">
        <v>1282</v>
      </c>
      <c r="P22" s="121" t="s">
        <v>1301</v>
      </c>
      <c r="Q22" s="142"/>
      <c r="R22" s="142"/>
    </row>
    <row r="23" spans="1:18" s="111" customFormat="1" ht="66" x14ac:dyDescent="0.25">
      <c r="A23" s="117">
        <v>14</v>
      </c>
      <c r="B23" s="94" t="s">
        <v>1457</v>
      </c>
      <c r="C23" s="118" t="s">
        <v>1458</v>
      </c>
      <c r="D23" s="124" t="s">
        <v>1459</v>
      </c>
      <c r="E23" s="94" t="s">
        <v>1417</v>
      </c>
      <c r="F23" s="152">
        <v>220000000</v>
      </c>
      <c r="G23" s="152">
        <v>220000000</v>
      </c>
      <c r="H23" s="117" t="s">
        <v>151</v>
      </c>
      <c r="I23" s="94" t="s">
        <v>1419</v>
      </c>
      <c r="J23" s="94"/>
      <c r="K23" s="120" t="s">
        <v>1284</v>
      </c>
      <c r="L23" s="120" t="s">
        <v>1281</v>
      </c>
      <c r="M23" s="121" t="s">
        <v>1281</v>
      </c>
      <c r="N23" s="130" t="s">
        <v>1282</v>
      </c>
      <c r="O23" s="121" t="s">
        <v>1282</v>
      </c>
      <c r="P23" s="121" t="s">
        <v>1301</v>
      </c>
      <c r="Q23" s="142"/>
      <c r="R23" s="142"/>
    </row>
    <row r="24" spans="1:18" s="111" customFormat="1" ht="49.5" x14ac:dyDescent="0.25">
      <c r="A24" s="153">
        <v>15</v>
      </c>
      <c r="B24" s="154" t="s">
        <v>1444</v>
      </c>
      <c r="C24" s="155" t="s">
        <v>1460</v>
      </c>
      <c r="D24" s="156" t="s">
        <v>1461</v>
      </c>
      <c r="E24" s="148" t="s">
        <v>1417</v>
      </c>
      <c r="F24" s="157">
        <v>32000000</v>
      </c>
      <c r="G24" s="157">
        <v>32000000</v>
      </c>
      <c r="H24" s="148" t="s">
        <v>1447</v>
      </c>
      <c r="I24" s="154"/>
      <c r="J24" s="154" t="s">
        <v>1419</v>
      </c>
      <c r="K24" s="120" t="s">
        <v>1284</v>
      </c>
      <c r="L24" s="120" t="s">
        <v>1281</v>
      </c>
      <c r="M24" s="121" t="s">
        <v>1283</v>
      </c>
      <c r="N24" s="121" t="s">
        <v>1288</v>
      </c>
      <c r="O24" s="121" t="s">
        <v>1283</v>
      </c>
      <c r="P24" s="158" t="s">
        <v>1287</v>
      </c>
      <c r="Q24" s="142"/>
    </row>
    <row r="25" spans="1:18" s="111" customFormat="1" ht="49.5" x14ac:dyDescent="0.25">
      <c r="A25" s="117">
        <v>16</v>
      </c>
      <c r="B25" s="94" t="s">
        <v>1444</v>
      </c>
      <c r="C25" s="118" t="s">
        <v>1462</v>
      </c>
      <c r="D25" s="94" t="s">
        <v>1463</v>
      </c>
      <c r="E25" s="126" t="s">
        <v>1417</v>
      </c>
      <c r="F25" s="152">
        <f>50000000-F24</f>
        <v>18000000</v>
      </c>
      <c r="G25" s="152">
        <f>50000000-G24</f>
        <v>18000000</v>
      </c>
      <c r="H25" s="126" t="s">
        <v>1447</v>
      </c>
      <c r="I25" s="94"/>
      <c r="J25" s="94" t="s">
        <v>1419</v>
      </c>
      <c r="K25" s="120" t="s">
        <v>1284</v>
      </c>
      <c r="L25" s="120" t="s">
        <v>1281</v>
      </c>
      <c r="M25" s="121" t="s">
        <v>1281</v>
      </c>
      <c r="N25" s="129" t="s">
        <v>1283</v>
      </c>
      <c r="O25" s="121" t="s">
        <v>1283</v>
      </c>
      <c r="P25" s="158" t="s">
        <v>1287</v>
      </c>
    </row>
    <row r="26" spans="1:18" s="111" customFormat="1" ht="49.5" x14ac:dyDescent="0.25">
      <c r="A26" s="117">
        <v>17</v>
      </c>
      <c r="B26" s="94" t="s">
        <v>1444</v>
      </c>
      <c r="C26" s="118" t="s">
        <v>1464</v>
      </c>
      <c r="D26" s="94" t="s">
        <v>1465</v>
      </c>
      <c r="E26" s="126" t="s">
        <v>1417</v>
      </c>
      <c r="F26" s="152">
        <v>125000000</v>
      </c>
      <c r="G26" s="152">
        <v>125000000</v>
      </c>
      <c r="H26" s="126" t="s">
        <v>1447</v>
      </c>
      <c r="I26" s="94"/>
      <c r="J26" s="94" t="s">
        <v>1419</v>
      </c>
      <c r="K26" s="120" t="s">
        <v>1284</v>
      </c>
      <c r="L26" s="120" t="s">
        <v>1281</v>
      </c>
      <c r="M26" s="121" t="s">
        <v>1283</v>
      </c>
      <c r="N26" s="129" t="s">
        <v>1283</v>
      </c>
      <c r="O26" s="121" t="s">
        <v>1282</v>
      </c>
      <c r="P26" s="123" t="s">
        <v>1301</v>
      </c>
    </row>
    <row r="27" spans="1:18" s="111" customFormat="1" ht="66" x14ac:dyDescent="0.25">
      <c r="A27" s="117">
        <v>18</v>
      </c>
      <c r="B27" s="94" t="s">
        <v>1444</v>
      </c>
      <c r="C27" s="118" t="s">
        <v>1466</v>
      </c>
      <c r="D27" s="94" t="s">
        <v>1467</v>
      </c>
      <c r="E27" s="126" t="s">
        <v>1417</v>
      </c>
      <c r="F27" s="152">
        <f>255000000-F28</f>
        <v>234221855</v>
      </c>
      <c r="G27" s="152">
        <v>234221855</v>
      </c>
      <c r="H27" s="126" t="s">
        <v>1468</v>
      </c>
      <c r="I27" s="94" t="s">
        <v>1419</v>
      </c>
      <c r="J27" s="94"/>
      <c r="K27" s="129" t="s">
        <v>1281</v>
      </c>
      <c r="L27" s="121" t="s">
        <v>1283</v>
      </c>
      <c r="M27" s="130" t="s">
        <v>1282</v>
      </c>
      <c r="N27" s="129" t="s">
        <v>1283</v>
      </c>
      <c r="O27" s="121" t="s">
        <v>1283</v>
      </c>
      <c r="P27" s="121" t="s">
        <v>1301</v>
      </c>
    </row>
    <row r="28" spans="1:18" s="111" customFormat="1" ht="50.25" thickBot="1" x14ac:dyDescent="0.3">
      <c r="A28" s="147">
        <v>19</v>
      </c>
      <c r="B28" s="126" t="s">
        <v>1444</v>
      </c>
      <c r="C28" s="127" t="s">
        <v>1469</v>
      </c>
      <c r="D28" s="126" t="s">
        <v>1470</v>
      </c>
      <c r="E28" s="126" t="s">
        <v>1417</v>
      </c>
      <c r="F28" s="159">
        <v>20778145</v>
      </c>
      <c r="G28" s="159">
        <v>27011588.5</v>
      </c>
      <c r="H28" s="126" t="s">
        <v>1468</v>
      </c>
      <c r="I28" s="126" t="s">
        <v>1419</v>
      </c>
      <c r="J28" s="126"/>
      <c r="K28" s="129" t="s">
        <v>1281</v>
      </c>
      <c r="L28" s="121" t="s">
        <v>1283</v>
      </c>
      <c r="M28" s="130" t="s">
        <v>1282</v>
      </c>
      <c r="N28" s="129" t="s">
        <v>1283</v>
      </c>
      <c r="O28" s="121" t="s">
        <v>1283</v>
      </c>
      <c r="P28" s="121" t="s">
        <v>1301</v>
      </c>
    </row>
    <row r="29" spans="1:18" s="111" customFormat="1" ht="33.75" thickBot="1" x14ac:dyDescent="0.3">
      <c r="A29" s="160" t="s">
        <v>1443</v>
      </c>
      <c r="B29" s="132" t="s">
        <v>1444</v>
      </c>
      <c r="C29" s="132"/>
      <c r="D29" s="132"/>
      <c r="E29" s="132"/>
      <c r="F29" s="161">
        <f t="shared" ref="F29:G29" si="1">SUM(F18:F28)</f>
        <v>2025000000</v>
      </c>
      <c r="G29" s="161">
        <f t="shared" si="1"/>
        <v>2262233443.5</v>
      </c>
      <c r="H29" s="132"/>
      <c r="I29" s="132"/>
      <c r="J29" s="132"/>
      <c r="K29" s="132"/>
      <c r="L29" s="132"/>
      <c r="M29" s="132"/>
      <c r="N29" s="132"/>
      <c r="O29" s="132"/>
      <c r="P29" s="162"/>
    </row>
    <row r="30" spans="1:18" s="111" customFormat="1" ht="49.5" x14ac:dyDescent="0.25">
      <c r="A30" s="95">
        <v>20</v>
      </c>
      <c r="B30" s="95" t="s">
        <v>1471</v>
      </c>
      <c r="C30" s="95" t="s">
        <v>1472</v>
      </c>
      <c r="D30" s="95" t="s">
        <v>1473</v>
      </c>
      <c r="E30" s="95" t="s">
        <v>1417</v>
      </c>
      <c r="F30" s="163">
        <v>180450000</v>
      </c>
      <c r="G30" s="163">
        <v>180450000</v>
      </c>
      <c r="H30" s="95" t="s">
        <v>1474</v>
      </c>
      <c r="I30" s="95"/>
      <c r="J30" s="95" t="s">
        <v>1419</v>
      </c>
      <c r="K30" s="115" t="s">
        <v>1475</v>
      </c>
      <c r="L30" s="95" t="s">
        <v>1284</v>
      </c>
      <c r="M30" s="95" t="s">
        <v>1284</v>
      </c>
      <c r="N30" s="95" t="s">
        <v>1476</v>
      </c>
      <c r="O30" s="95" t="s">
        <v>1476</v>
      </c>
      <c r="P30" s="140" t="s">
        <v>1283</v>
      </c>
    </row>
    <row r="31" spans="1:18" s="111" customFormat="1" ht="49.5" x14ac:dyDescent="0.25">
      <c r="A31" s="97">
        <v>21</v>
      </c>
      <c r="B31" s="97" t="s">
        <v>1471</v>
      </c>
      <c r="C31" s="97" t="s">
        <v>1477</v>
      </c>
      <c r="D31" s="97" t="s">
        <v>1478</v>
      </c>
      <c r="E31" s="97" t="s">
        <v>1417</v>
      </c>
      <c r="F31" s="164">
        <v>10000000</v>
      </c>
      <c r="G31" s="164">
        <v>10000000</v>
      </c>
      <c r="H31" s="97" t="s">
        <v>1474</v>
      </c>
      <c r="I31" s="97" t="s">
        <v>1419</v>
      </c>
      <c r="J31" s="97"/>
      <c r="K31" s="116" t="s">
        <v>1282</v>
      </c>
      <c r="L31" s="95" t="s">
        <v>1284</v>
      </c>
      <c r="M31" s="116" t="s">
        <v>1281</v>
      </c>
      <c r="N31" s="116" t="s">
        <v>1282</v>
      </c>
      <c r="O31" s="140" t="s">
        <v>1282</v>
      </c>
      <c r="P31" s="140" t="s">
        <v>1283</v>
      </c>
    </row>
    <row r="32" spans="1:18" s="111" customFormat="1" ht="33" x14ac:dyDescent="0.25">
      <c r="A32" s="96">
        <v>22</v>
      </c>
      <c r="B32" s="96" t="s">
        <v>1471</v>
      </c>
      <c r="C32" s="96" t="s">
        <v>1479</v>
      </c>
      <c r="D32" s="96" t="s">
        <v>1480</v>
      </c>
      <c r="E32" s="96" t="s">
        <v>1417</v>
      </c>
      <c r="F32" s="165">
        <v>80200000</v>
      </c>
      <c r="G32" s="165">
        <v>80200000</v>
      </c>
      <c r="H32" s="143" t="s">
        <v>1481</v>
      </c>
      <c r="I32" s="96" t="s">
        <v>1419</v>
      </c>
      <c r="J32" s="96"/>
      <c r="K32" s="116" t="s">
        <v>1282</v>
      </c>
      <c r="L32" s="95" t="s">
        <v>1284</v>
      </c>
      <c r="M32" s="116" t="s">
        <v>1281</v>
      </c>
      <c r="N32" s="116" t="s">
        <v>1282</v>
      </c>
      <c r="O32" s="140" t="s">
        <v>1282</v>
      </c>
      <c r="P32" s="166" t="s">
        <v>1288</v>
      </c>
    </row>
    <row r="33" spans="1:16" s="111" customFormat="1" ht="49.5" x14ac:dyDescent="0.25">
      <c r="A33" s="97">
        <v>23</v>
      </c>
      <c r="B33" s="97" t="s">
        <v>1471</v>
      </c>
      <c r="C33" s="97" t="s">
        <v>1482</v>
      </c>
      <c r="D33" s="97" t="s">
        <v>1483</v>
      </c>
      <c r="E33" s="97" t="s">
        <v>1417</v>
      </c>
      <c r="F33" s="164">
        <v>40200000</v>
      </c>
      <c r="G33" s="164">
        <v>40200000</v>
      </c>
      <c r="H33" s="112" t="s">
        <v>1450</v>
      </c>
      <c r="I33" s="97" t="s">
        <v>1419</v>
      </c>
      <c r="J33" s="97"/>
      <c r="K33" s="116" t="s">
        <v>1283</v>
      </c>
      <c r="L33" s="115" t="s">
        <v>1284</v>
      </c>
      <c r="M33" s="116" t="s">
        <v>1281</v>
      </c>
      <c r="N33" s="115" t="s">
        <v>1281</v>
      </c>
      <c r="O33" s="166" t="s">
        <v>1281</v>
      </c>
      <c r="P33" s="166" t="s">
        <v>1288</v>
      </c>
    </row>
    <row r="34" spans="1:16" s="111" customFormat="1" ht="33" x14ac:dyDescent="0.25">
      <c r="A34" s="117">
        <v>24</v>
      </c>
      <c r="B34" s="94" t="s">
        <v>1471</v>
      </c>
      <c r="C34" s="118" t="s">
        <v>1484</v>
      </c>
      <c r="D34" s="94" t="s">
        <v>1485</v>
      </c>
      <c r="E34" s="94" t="s">
        <v>1417</v>
      </c>
      <c r="F34" s="167">
        <v>80277844</v>
      </c>
      <c r="G34" s="167">
        <v>80277844</v>
      </c>
      <c r="H34" s="94" t="s">
        <v>1486</v>
      </c>
      <c r="I34" s="117" t="s">
        <v>1419</v>
      </c>
      <c r="J34" s="117"/>
      <c r="K34" s="120" t="s">
        <v>1284</v>
      </c>
      <c r="L34" s="120" t="s">
        <v>1284</v>
      </c>
      <c r="M34" s="121" t="s">
        <v>1281</v>
      </c>
      <c r="N34" s="121" t="s">
        <v>1282</v>
      </c>
      <c r="O34" s="121" t="s">
        <v>1282</v>
      </c>
      <c r="P34" s="168" t="s">
        <v>1283</v>
      </c>
    </row>
    <row r="35" spans="1:16" s="111" customFormat="1" ht="33" x14ac:dyDescent="0.25">
      <c r="A35" s="117">
        <v>25</v>
      </c>
      <c r="B35" s="94" t="s">
        <v>1471</v>
      </c>
      <c r="C35" s="118" t="s">
        <v>1487</v>
      </c>
      <c r="D35" s="94" t="s">
        <v>1488</v>
      </c>
      <c r="E35" s="94" t="s">
        <v>1417</v>
      </c>
      <c r="F35" s="169"/>
      <c r="G35" s="169"/>
      <c r="H35" s="94" t="s">
        <v>1486</v>
      </c>
      <c r="I35" s="117" t="s">
        <v>1419</v>
      </c>
      <c r="J35" s="117"/>
      <c r="K35" s="120" t="s">
        <v>1284</v>
      </c>
      <c r="L35" s="120" t="s">
        <v>1284</v>
      </c>
      <c r="M35" s="121" t="s">
        <v>1281</v>
      </c>
      <c r="N35" s="121" t="s">
        <v>1282</v>
      </c>
      <c r="O35" s="121" t="s">
        <v>1282</v>
      </c>
      <c r="P35" s="168" t="s">
        <v>1283</v>
      </c>
    </row>
    <row r="36" spans="1:16" s="111" customFormat="1" ht="33" x14ac:dyDescent="0.25">
      <c r="A36" s="117">
        <v>26</v>
      </c>
      <c r="B36" s="94" t="s">
        <v>1489</v>
      </c>
      <c r="C36" s="118" t="s">
        <v>1490</v>
      </c>
      <c r="D36" s="94" t="s">
        <v>1491</v>
      </c>
      <c r="E36" s="94" t="s">
        <v>1417</v>
      </c>
      <c r="F36" s="170"/>
      <c r="G36" s="170"/>
      <c r="H36" s="117" t="s">
        <v>1486</v>
      </c>
      <c r="I36" s="117" t="s">
        <v>1419</v>
      </c>
      <c r="J36" s="117"/>
      <c r="K36" s="120" t="s">
        <v>1284</v>
      </c>
      <c r="L36" s="120" t="s">
        <v>1284</v>
      </c>
      <c r="M36" s="121" t="s">
        <v>1281</v>
      </c>
      <c r="N36" s="121" t="s">
        <v>1282</v>
      </c>
      <c r="O36" s="121" t="s">
        <v>1282</v>
      </c>
      <c r="P36" s="168" t="s">
        <v>1283</v>
      </c>
    </row>
    <row r="37" spans="1:16" s="111" customFormat="1" ht="49.5" x14ac:dyDescent="0.25">
      <c r="A37" s="117">
        <v>27</v>
      </c>
      <c r="B37" s="94" t="s">
        <v>1489</v>
      </c>
      <c r="C37" s="118" t="s">
        <v>1492</v>
      </c>
      <c r="D37" s="94" t="s">
        <v>1493</v>
      </c>
      <c r="E37" s="94" t="s">
        <v>1417</v>
      </c>
      <c r="F37" s="152">
        <v>43000000</v>
      </c>
      <c r="G37" s="152">
        <v>43000000</v>
      </c>
      <c r="H37" s="117"/>
      <c r="I37" s="117" t="s">
        <v>1419</v>
      </c>
      <c r="J37" s="117"/>
      <c r="K37" s="120" t="s">
        <v>1284</v>
      </c>
      <c r="L37" s="120" t="s">
        <v>1284</v>
      </c>
      <c r="M37" s="121" t="s">
        <v>1281</v>
      </c>
      <c r="N37" s="121" t="s">
        <v>1282</v>
      </c>
      <c r="O37" s="121" t="s">
        <v>1282</v>
      </c>
      <c r="P37" s="168" t="s">
        <v>1283</v>
      </c>
    </row>
    <row r="38" spans="1:16" s="111" customFormat="1" ht="66" x14ac:dyDescent="0.25">
      <c r="A38" s="117">
        <v>28</v>
      </c>
      <c r="B38" s="94" t="s">
        <v>1489</v>
      </c>
      <c r="C38" s="118" t="s">
        <v>1494</v>
      </c>
      <c r="D38" s="94" t="s">
        <v>1495</v>
      </c>
      <c r="E38" s="94" t="s">
        <v>1417</v>
      </c>
      <c r="F38" s="171">
        <v>4020000</v>
      </c>
      <c r="G38" s="171">
        <v>4020000</v>
      </c>
      <c r="H38" s="94" t="s">
        <v>1474</v>
      </c>
      <c r="I38" s="117" t="s">
        <v>1419</v>
      </c>
      <c r="J38" s="117"/>
      <c r="K38" s="120" t="s">
        <v>1284</v>
      </c>
      <c r="L38" s="120" t="s">
        <v>1284</v>
      </c>
      <c r="M38" s="121" t="s">
        <v>1281</v>
      </c>
      <c r="N38" s="121" t="s">
        <v>1282</v>
      </c>
      <c r="O38" s="121" t="s">
        <v>1282</v>
      </c>
      <c r="P38" s="168" t="s">
        <v>1283</v>
      </c>
    </row>
    <row r="39" spans="1:16" s="111" customFormat="1" ht="66" x14ac:dyDescent="0.25">
      <c r="A39" s="117">
        <v>29</v>
      </c>
      <c r="B39" s="94" t="s">
        <v>1489</v>
      </c>
      <c r="C39" s="118" t="s">
        <v>1496</v>
      </c>
      <c r="D39" s="94" t="s">
        <v>1497</v>
      </c>
      <c r="E39" s="94" t="s">
        <v>1417</v>
      </c>
      <c r="F39" s="171">
        <v>100000000</v>
      </c>
      <c r="G39" s="171">
        <v>100000000</v>
      </c>
      <c r="H39" s="94" t="s">
        <v>1474</v>
      </c>
      <c r="I39" s="117" t="s">
        <v>1419</v>
      </c>
      <c r="J39" s="117"/>
      <c r="K39" s="120" t="s">
        <v>1284</v>
      </c>
      <c r="L39" s="120" t="s">
        <v>1281</v>
      </c>
      <c r="M39" s="130" t="s">
        <v>1282</v>
      </c>
      <c r="N39" s="129" t="s">
        <v>1283</v>
      </c>
      <c r="O39" s="121" t="s">
        <v>1283</v>
      </c>
      <c r="P39" s="168" t="s">
        <v>1283</v>
      </c>
    </row>
    <row r="40" spans="1:16" s="111" customFormat="1" ht="66" x14ac:dyDescent="0.25">
      <c r="A40" s="117">
        <v>30</v>
      </c>
      <c r="B40" s="94" t="s">
        <v>1471</v>
      </c>
      <c r="C40" s="118" t="s">
        <v>1498</v>
      </c>
      <c r="D40" s="94" t="s">
        <v>1499</v>
      </c>
      <c r="E40" s="94" t="s">
        <v>1417</v>
      </c>
      <c r="F40" s="171">
        <v>100000000</v>
      </c>
      <c r="G40" s="171">
        <v>100000000</v>
      </c>
      <c r="H40" s="94" t="s">
        <v>1474</v>
      </c>
      <c r="I40" s="117" t="s">
        <v>1419</v>
      </c>
      <c r="J40" s="117"/>
      <c r="K40" s="120" t="s">
        <v>1284</v>
      </c>
      <c r="L40" s="120" t="s">
        <v>1284</v>
      </c>
      <c r="M40" s="121" t="s">
        <v>1281</v>
      </c>
      <c r="N40" s="121" t="s">
        <v>1282</v>
      </c>
      <c r="O40" s="121" t="s">
        <v>1282</v>
      </c>
      <c r="P40" s="168" t="s">
        <v>1283</v>
      </c>
    </row>
    <row r="41" spans="1:16" s="111" customFormat="1" ht="49.5" x14ac:dyDescent="0.25">
      <c r="A41" s="117">
        <v>31</v>
      </c>
      <c r="B41" s="94" t="s">
        <v>1471</v>
      </c>
      <c r="C41" s="118" t="s">
        <v>1500</v>
      </c>
      <c r="D41" s="94" t="s">
        <v>1501</v>
      </c>
      <c r="E41" s="94" t="s">
        <v>1417</v>
      </c>
      <c r="F41" s="171">
        <v>100000000</v>
      </c>
      <c r="G41" s="171">
        <v>100000000</v>
      </c>
      <c r="H41" s="94" t="s">
        <v>1474</v>
      </c>
      <c r="I41" s="117" t="s">
        <v>1419</v>
      </c>
      <c r="J41" s="117"/>
      <c r="K41" s="120" t="s">
        <v>1284</v>
      </c>
      <c r="L41" s="120" t="s">
        <v>1281</v>
      </c>
      <c r="M41" s="121" t="s">
        <v>1281</v>
      </c>
      <c r="N41" s="121" t="s">
        <v>1282</v>
      </c>
      <c r="O41" s="121" t="s">
        <v>1282</v>
      </c>
      <c r="P41" s="168" t="s">
        <v>1283</v>
      </c>
    </row>
    <row r="42" spans="1:16" s="111" customFormat="1" ht="33.75" thickBot="1" x14ac:dyDescent="0.3">
      <c r="A42" s="117">
        <v>32</v>
      </c>
      <c r="B42" s="94" t="s">
        <v>1471</v>
      </c>
      <c r="C42" s="118" t="s">
        <v>1502</v>
      </c>
      <c r="D42" s="94" t="s">
        <v>1503</v>
      </c>
      <c r="E42" s="94" t="s">
        <v>1417</v>
      </c>
      <c r="F42" s="171">
        <v>100000000</v>
      </c>
      <c r="G42" s="171">
        <v>100000000</v>
      </c>
      <c r="H42" s="94" t="s">
        <v>1474</v>
      </c>
      <c r="I42" s="117" t="s">
        <v>1419</v>
      </c>
      <c r="J42" s="117"/>
      <c r="K42" s="120" t="s">
        <v>1284</v>
      </c>
      <c r="L42" s="120" t="s">
        <v>1281</v>
      </c>
      <c r="M42" s="121" t="s">
        <v>1281</v>
      </c>
      <c r="N42" s="121" t="s">
        <v>1282</v>
      </c>
      <c r="O42" s="121" t="s">
        <v>1282</v>
      </c>
      <c r="P42" s="168" t="s">
        <v>1283</v>
      </c>
    </row>
    <row r="43" spans="1:16" s="111" customFormat="1" ht="17.25" thickBot="1" x14ac:dyDescent="0.3">
      <c r="A43" s="160" t="s">
        <v>1443</v>
      </c>
      <c r="B43" s="132" t="s">
        <v>1471</v>
      </c>
      <c r="C43" s="132"/>
      <c r="D43" s="132"/>
      <c r="E43" s="132"/>
      <c r="F43" s="161">
        <f>SUM(F30:F42)</f>
        <v>838147844</v>
      </c>
      <c r="G43" s="161">
        <f>SUM(G30:G42)</f>
        <v>838147844</v>
      </c>
      <c r="H43" s="132"/>
      <c r="I43" s="132"/>
      <c r="J43" s="132"/>
      <c r="K43" s="132"/>
      <c r="L43" s="132"/>
      <c r="M43" s="132"/>
      <c r="N43" s="132"/>
      <c r="O43" s="172"/>
      <c r="P43" s="162"/>
    </row>
    <row r="44" spans="1:16" s="111" customFormat="1" ht="99.75" thickBot="1" x14ac:dyDescent="0.3">
      <c r="A44" s="147">
        <v>33</v>
      </c>
      <c r="B44" s="148" t="s">
        <v>1504</v>
      </c>
      <c r="C44" s="149" t="s">
        <v>1505</v>
      </c>
      <c r="D44" s="156" t="s">
        <v>1506</v>
      </c>
      <c r="E44" s="126" t="s">
        <v>1417</v>
      </c>
      <c r="F44" s="173">
        <v>10000000</v>
      </c>
      <c r="G44" s="173">
        <v>10000000</v>
      </c>
      <c r="H44" s="99" t="s">
        <v>1507</v>
      </c>
      <c r="I44" s="174"/>
      <c r="J44" s="174" t="s">
        <v>1419</v>
      </c>
      <c r="K44" s="120" t="s">
        <v>1284</v>
      </c>
      <c r="L44" s="120" t="s">
        <v>1284</v>
      </c>
      <c r="M44" s="130" t="s">
        <v>1282</v>
      </c>
      <c r="N44" s="129" t="s">
        <v>1283</v>
      </c>
      <c r="O44" s="121" t="s">
        <v>1282</v>
      </c>
      <c r="P44" s="168" t="s">
        <v>1283</v>
      </c>
    </row>
    <row r="45" spans="1:16" s="111" customFormat="1" ht="50.25" thickBot="1" x14ac:dyDescent="0.3">
      <c r="A45" s="160" t="s">
        <v>1508</v>
      </c>
      <c r="B45" s="132" t="s">
        <v>1504</v>
      </c>
      <c r="C45" s="132"/>
      <c r="D45" s="132"/>
      <c r="E45" s="132"/>
      <c r="F45" s="161">
        <f>SUM(F44)</f>
        <v>10000000</v>
      </c>
      <c r="G45" s="161">
        <f>SUM(G44)</f>
        <v>10000000</v>
      </c>
      <c r="H45" s="132"/>
      <c r="I45" s="132"/>
      <c r="J45" s="132"/>
      <c r="K45" s="132"/>
      <c r="L45" s="175"/>
      <c r="M45" s="132"/>
      <c r="N45" s="175"/>
      <c r="O45" s="176"/>
      <c r="P45" s="162"/>
    </row>
    <row r="46" spans="1:16" s="111" customFormat="1" ht="50.25" thickBot="1" x14ac:dyDescent="0.3">
      <c r="A46" s="147">
        <v>34</v>
      </c>
      <c r="B46" s="148" t="s">
        <v>1509</v>
      </c>
      <c r="C46" s="149" t="s">
        <v>1510</v>
      </c>
      <c r="D46" s="148" t="s">
        <v>1511</v>
      </c>
      <c r="E46" s="148" t="s">
        <v>1417</v>
      </c>
      <c r="F46" s="173">
        <v>87560000</v>
      </c>
      <c r="G46" s="173">
        <v>87560000</v>
      </c>
      <c r="H46" s="148" t="s">
        <v>1512</v>
      </c>
      <c r="I46" s="147" t="s">
        <v>1419</v>
      </c>
      <c r="J46" s="147"/>
      <c r="K46" s="147" t="s">
        <v>1284</v>
      </c>
      <c r="L46" s="117" t="s">
        <v>1281</v>
      </c>
      <c r="M46" s="148" t="s">
        <v>1281</v>
      </c>
      <c r="N46" s="117" t="s">
        <v>1282</v>
      </c>
      <c r="O46" s="148" t="s">
        <v>1282</v>
      </c>
      <c r="P46" s="123" t="s">
        <v>1301</v>
      </c>
    </row>
    <row r="47" spans="1:16" s="111" customFormat="1" ht="33.75" thickBot="1" x14ac:dyDescent="0.3">
      <c r="A47" s="160" t="s">
        <v>1508</v>
      </c>
      <c r="B47" s="132" t="s">
        <v>1509</v>
      </c>
      <c r="C47" s="132"/>
      <c r="D47" s="132"/>
      <c r="E47" s="132"/>
      <c r="F47" s="161">
        <f>SUM(F46)</f>
        <v>87560000</v>
      </c>
      <c r="G47" s="161">
        <f>SUM(G46)</f>
        <v>87560000</v>
      </c>
      <c r="H47" s="132"/>
      <c r="I47" s="132"/>
      <c r="J47" s="132"/>
      <c r="K47" s="132"/>
      <c r="L47" s="176"/>
      <c r="M47" s="132"/>
      <c r="N47" s="176"/>
      <c r="O47" s="132"/>
      <c r="P47" s="162"/>
    </row>
    <row r="48" spans="1:16" s="111" customFormat="1" ht="49.5" x14ac:dyDescent="0.25">
      <c r="A48" s="137">
        <v>35</v>
      </c>
      <c r="B48" s="95" t="s">
        <v>1513</v>
      </c>
      <c r="C48" s="177" t="s">
        <v>1514</v>
      </c>
      <c r="D48" s="95" t="s">
        <v>1515</v>
      </c>
      <c r="E48" s="95" t="s">
        <v>1417</v>
      </c>
      <c r="F48" s="178">
        <v>338000000</v>
      </c>
      <c r="G48" s="178">
        <v>338000000</v>
      </c>
      <c r="H48" s="95" t="s">
        <v>1516</v>
      </c>
      <c r="I48" s="137" t="s">
        <v>1419</v>
      </c>
      <c r="J48" s="137" t="s">
        <v>559</v>
      </c>
      <c r="K48" s="179" t="s">
        <v>1424</v>
      </c>
      <c r="L48" s="115" t="s">
        <v>1284</v>
      </c>
      <c r="M48" s="116" t="s">
        <v>1281</v>
      </c>
      <c r="N48" s="115" t="s">
        <v>1281</v>
      </c>
      <c r="O48" s="116" t="s">
        <v>1281</v>
      </c>
      <c r="P48" s="115" t="s">
        <v>1301</v>
      </c>
    </row>
    <row r="49" spans="1:16" s="111" customFormat="1" ht="99" x14ac:dyDescent="0.25">
      <c r="A49" s="112">
        <v>36</v>
      </c>
      <c r="B49" s="97" t="s">
        <v>1513</v>
      </c>
      <c r="C49" s="180" t="s">
        <v>1517</v>
      </c>
      <c r="D49" s="97" t="s">
        <v>1518</v>
      </c>
      <c r="E49" s="97" t="s">
        <v>1417</v>
      </c>
      <c r="F49" s="181">
        <v>1068260200</v>
      </c>
      <c r="G49" s="181">
        <v>1068260200</v>
      </c>
      <c r="H49" s="97" t="s">
        <v>1519</v>
      </c>
      <c r="I49" s="112" t="s">
        <v>1419</v>
      </c>
      <c r="J49" s="112" t="s">
        <v>559</v>
      </c>
      <c r="K49" s="179" t="s">
        <v>1424</v>
      </c>
      <c r="L49" s="179" t="s">
        <v>1284</v>
      </c>
      <c r="M49" s="116" t="s">
        <v>1281</v>
      </c>
      <c r="N49" s="115" t="s">
        <v>1281</v>
      </c>
      <c r="O49" s="116" t="s">
        <v>1281</v>
      </c>
      <c r="P49" s="166" t="s">
        <v>1288</v>
      </c>
    </row>
    <row r="50" spans="1:16" s="111" customFormat="1" ht="132" x14ac:dyDescent="0.25">
      <c r="A50" s="112">
        <v>37</v>
      </c>
      <c r="B50" s="97" t="s">
        <v>1513</v>
      </c>
      <c r="C50" s="113" t="s">
        <v>1520</v>
      </c>
      <c r="D50" s="97" t="s">
        <v>1521</v>
      </c>
      <c r="E50" s="97" t="s">
        <v>1417</v>
      </c>
      <c r="F50" s="181">
        <v>117499800</v>
      </c>
      <c r="G50" s="181">
        <v>117499800</v>
      </c>
      <c r="H50" s="97" t="s">
        <v>1522</v>
      </c>
      <c r="I50" s="112" t="s">
        <v>1419</v>
      </c>
      <c r="J50" s="112" t="s">
        <v>559</v>
      </c>
      <c r="K50" s="179" t="s">
        <v>1424</v>
      </c>
      <c r="L50" s="115" t="s">
        <v>1284</v>
      </c>
      <c r="M50" s="116" t="s">
        <v>1281</v>
      </c>
      <c r="N50" s="115" t="s">
        <v>1281</v>
      </c>
      <c r="O50" s="116" t="s">
        <v>1281</v>
      </c>
      <c r="P50" s="115" t="s">
        <v>1296</v>
      </c>
    </row>
    <row r="51" spans="1:16" s="111" customFormat="1" ht="82.5" x14ac:dyDescent="0.25">
      <c r="A51" s="117">
        <v>38</v>
      </c>
      <c r="B51" s="94" t="s">
        <v>1513</v>
      </c>
      <c r="C51" s="118" t="s">
        <v>1523</v>
      </c>
      <c r="D51" s="94" t="s">
        <v>1524</v>
      </c>
      <c r="E51" s="94" t="s">
        <v>1417</v>
      </c>
      <c r="F51" s="171">
        <v>103000000</v>
      </c>
      <c r="G51" s="171">
        <v>103000000</v>
      </c>
      <c r="H51" s="94" t="s">
        <v>1525</v>
      </c>
      <c r="I51" s="117" t="s">
        <v>1419</v>
      </c>
      <c r="J51" s="117" t="s">
        <v>559</v>
      </c>
      <c r="K51" s="120" t="s">
        <v>1284</v>
      </c>
      <c r="L51" s="120" t="s">
        <v>1284</v>
      </c>
      <c r="M51" s="121" t="s">
        <v>1281</v>
      </c>
      <c r="N51" s="120" t="s">
        <v>1281</v>
      </c>
      <c r="O51" s="121" t="s">
        <v>1281</v>
      </c>
      <c r="P51" s="182" t="s">
        <v>1285</v>
      </c>
    </row>
    <row r="52" spans="1:16" s="111" customFormat="1" ht="49.5" x14ac:dyDescent="0.25">
      <c r="A52" s="117">
        <v>39</v>
      </c>
      <c r="B52" s="94" t="s">
        <v>1513</v>
      </c>
      <c r="C52" s="118" t="s">
        <v>1526</v>
      </c>
      <c r="D52" s="94" t="s">
        <v>1527</v>
      </c>
      <c r="E52" s="94" t="s">
        <v>1417</v>
      </c>
      <c r="F52" s="171">
        <v>14330000</v>
      </c>
      <c r="G52" s="171">
        <v>14330000</v>
      </c>
      <c r="H52" s="94" t="s">
        <v>1528</v>
      </c>
      <c r="I52" s="117" t="s">
        <v>1419</v>
      </c>
      <c r="J52" s="117" t="s">
        <v>559</v>
      </c>
      <c r="K52" s="120" t="s">
        <v>1284</v>
      </c>
      <c r="L52" s="117" t="s">
        <v>1281</v>
      </c>
      <c r="M52" s="130" t="s">
        <v>1282</v>
      </c>
      <c r="N52" s="129" t="s">
        <v>1283</v>
      </c>
      <c r="O52" s="121" t="s">
        <v>1283</v>
      </c>
      <c r="P52" s="120" t="s">
        <v>1290</v>
      </c>
    </row>
    <row r="53" spans="1:16" s="111" customFormat="1" ht="66" x14ac:dyDescent="0.25">
      <c r="A53" s="117">
        <v>40</v>
      </c>
      <c r="B53" s="94" t="s">
        <v>1513</v>
      </c>
      <c r="C53" s="183" t="s">
        <v>1529</v>
      </c>
      <c r="D53" s="124" t="s">
        <v>1530</v>
      </c>
      <c r="E53" s="94" t="s">
        <v>1417</v>
      </c>
      <c r="F53" s="171">
        <v>225000000</v>
      </c>
      <c r="G53" s="171">
        <v>225000000</v>
      </c>
      <c r="H53" s="94" t="s">
        <v>1531</v>
      </c>
      <c r="I53" s="117" t="s">
        <v>1419</v>
      </c>
      <c r="J53" s="117" t="s">
        <v>559</v>
      </c>
      <c r="K53" s="120" t="s">
        <v>1284</v>
      </c>
      <c r="L53" s="129" t="s">
        <v>1281</v>
      </c>
      <c r="M53" s="121" t="s">
        <v>1281</v>
      </c>
      <c r="N53" s="121" t="s">
        <v>1282</v>
      </c>
      <c r="O53" s="121" t="s">
        <v>1282</v>
      </c>
      <c r="P53" s="120" t="s">
        <v>1295</v>
      </c>
    </row>
    <row r="54" spans="1:16" s="111" customFormat="1" ht="33" x14ac:dyDescent="0.25">
      <c r="A54" s="117">
        <v>41</v>
      </c>
      <c r="B54" s="94" t="s">
        <v>1513</v>
      </c>
      <c r="C54" s="118" t="s">
        <v>1532</v>
      </c>
      <c r="D54" s="94" t="s">
        <v>1533</v>
      </c>
      <c r="E54" s="94" t="s">
        <v>1417</v>
      </c>
      <c r="F54" s="171">
        <v>80000000</v>
      </c>
      <c r="G54" s="171">
        <v>80000000</v>
      </c>
      <c r="H54" s="124" t="s">
        <v>1534</v>
      </c>
      <c r="I54" s="117" t="s">
        <v>1419</v>
      </c>
      <c r="J54" s="117" t="s">
        <v>559</v>
      </c>
      <c r="K54" s="120" t="s">
        <v>1284</v>
      </c>
      <c r="L54" s="117" t="s">
        <v>1281</v>
      </c>
      <c r="M54" s="117" t="s">
        <v>1282</v>
      </c>
      <c r="N54" s="129" t="s">
        <v>1283</v>
      </c>
      <c r="O54" s="121" t="s">
        <v>1283</v>
      </c>
      <c r="P54" s="120" t="s">
        <v>1289</v>
      </c>
    </row>
    <row r="55" spans="1:16" s="111" customFormat="1" ht="49.5" x14ac:dyDescent="0.25">
      <c r="A55" s="117">
        <v>42</v>
      </c>
      <c r="B55" s="94" t="s">
        <v>1513</v>
      </c>
      <c r="C55" s="118" t="s">
        <v>1535</v>
      </c>
      <c r="D55" s="94" t="s">
        <v>1536</v>
      </c>
      <c r="E55" s="94" t="s">
        <v>1417</v>
      </c>
      <c r="F55" s="171">
        <v>278000000</v>
      </c>
      <c r="G55" s="171">
        <v>278000000</v>
      </c>
      <c r="H55" s="94" t="s">
        <v>1537</v>
      </c>
      <c r="I55" s="117" t="s">
        <v>1419</v>
      </c>
      <c r="J55" s="117" t="s">
        <v>559</v>
      </c>
      <c r="K55" s="129" t="s">
        <v>1281</v>
      </c>
      <c r="L55" s="147" t="s">
        <v>1281</v>
      </c>
      <c r="M55" s="130" t="s">
        <v>1282</v>
      </c>
      <c r="N55" s="121" t="s">
        <v>1282</v>
      </c>
      <c r="O55" s="121" t="s">
        <v>1282</v>
      </c>
      <c r="P55" s="168" t="s">
        <v>1283</v>
      </c>
    </row>
    <row r="56" spans="1:16" s="111" customFormat="1" ht="33" x14ac:dyDescent="0.25">
      <c r="A56" s="117">
        <v>43</v>
      </c>
      <c r="B56" s="94" t="s">
        <v>1513</v>
      </c>
      <c r="C56" s="118" t="s">
        <v>1538</v>
      </c>
      <c r="D56" s="94" t="s">
        <v>1539</v>
      </c>
      <c r="E56" s="94" t="s">
        <v>1417</v>
      </c>
      <c r="F56" s="171">
        <v>12000000</v>
      </c>
      <c r="G56" s="171">
        <v>12000000</v>
      </c>
      <c r="H56" s="94" t="s">
        <v>1540</v>
      </c>
      <c r="I56" s="117" t="s">
        <v>1419</v>
      </c>
      <c r="J56" s="117" t="s">
        <v>559</v>
      </c>
      <c r="K56" s="129" t="s">
        <v>1281</v>
      </c>
      <c r="L56" s="117" t="s">
        <v>1281</v>
      </c>
      <c r="M56" s="117" t="s">
        <v>1282</v>
      </c>
      <c r="N56" s="129" t="s">
        <v>1283</v>
      </c>
      <c r="O56" s="121" t="s">
        <v>1283</v>
      </c>
      <c r="P56" s="121" t="s">
        <v>1297</v>
      </c>
    </row>
    <row r="57" spans="1:16" s="111" customFormat="1" ht="49.5" x14ac:dyDescent="0.25">
      <c r="A57" s="99">
        <v>44</v>
      </c>
      <c r="B57" s="126" t="s">
        <v>1513</v>
      </c>
      <c r="C57" s="127" t="s">
        <v>1541</v>
      </c>
      <c r="D57" s="126" t="s">
        <v>1542</v>
      </c>
      <c r="E57" s="126" t="s">
        <v>1417</v>
      </c>
      <c r="F57" s="98">
        <v>30000000</v>
      </c>
      <c r="G57" s="98">
        <v>30000000</v>
      </c>
      <c r="H57" s="99"/>
      <c r="I57" s="99"/>
      <c r="J57" s="99"/>
      <c r="K57" s="129" t="s">
        <v>1281</v>
      </c>
      <c r="L57" s="117" t="s">
        <v>1281</v>
      </c>
      <c r="M57" s="117" t="s">
        <v>1282</v>
      </c>
      <c r="N57" s="99" t="s">
        <v>1283</v>
      </c>
      <c r="O57" s="126" t="s">
        <v>1283</v>
      </c>
      <c r="P57" s="123" t="s">
        <v>1301</v>
      </c>
    </row>
    <row r="58" spans="1:16" s="111" customFormat="1" ht="33" x14ac:dyDescent="0.25">
      <c r="A58" s="117">
        <v>45</v>
      </c>
      <c r="B58" s="94" t="s">
        <v>1513</v>
      </c>
      <c r="C58" s="118" t="s">
        <v>1543</v>
      </c>
      <c r="D58" s="94" t="s">
        <v>1544</v>
      </c>
      <c r="E58" s="94" t="s">
        <v>1417</v>
      </c>
      <c r="F58" s="171">
        <v>29970000</v>
      </c>
      <c r="G58" s="171">
        <v>29970000</v>
      </c>
      <c r="H58" s="94" t="s">
        <v>1545</v>
      </c>
      <c r="I58" s="117" t="s">
        <v>1419</v>
      </c>
      <c r="J58" s="117" t="s">
        <v>559</v>
      </c>
      <c r="K58" s="129" t="s">
        <v>1281</v>
      </c>
      <c r="L58" s="184" t="s">
        <v>1287</v>
      </c>
      <c r="M58" s="117" t="s">
        <v>1287</v>
      </c>
      <c r="N58" s="121" t="s">
        <v>1288</v>
      </c>
      <c r="O58" s="121" t="s">
        <v>1288</v>
      </c>
      <c r="P58" s="123" t="s">
        <v>1301</v>
      </c>
    </row>
    <row r="59" spans="1:16" s="111" customFormat="1" ht="33" x14ac:dyDescent="0.25">
      <c r="A59" s="117">
        <v>46</v>
      </c>
      <c r="B59" s="94" t="s">
        <v>1513</v>
      </c>
      <c r="C59" s="118" t="s">
        <v>1546</v>
      </c>
      <c r="D59" s="94" t="s">
        <v>1547</v>
      </c>
      <c r="E59" s="94" t="s">
        <v>1417</v>
      </c>
      <c r="F59" s="171">
        <v>43600000</v>
      </c>
      <c r="G59" s="171">
        <v>43600000</v>
      </c>
      <c r="H59" s="94" t="s">
        <v>1548</v>
      </c>
      <c r="I59" s="117" t="s">
        <v>1419</v>
      </c>
      <c r="J59" s="117" t="s">
        <v>559</v>
      </c>
      <c r="K59" s="120" t="s">
        <v>1282</v>
      </c>
      <c r="L59" s="120" t="s">
        <v>1283</v>
      </c>
      <c r="M59" s="117" t="s">
        <v>1283</v>
      </c>
      <c r="N59" s="120" t="s">
        <v>1285</v>
      </c>
      <c r="O59" s="121" t="s">
        <v>1285</v>
      </c>
      <c r="P59" s="120" t="s">
        <v>1289</v>
      </c>
    </row>
    <row r="60" spans="1:16" s="111" customFormat="1" ht="50.25" thickBot="1" x14ac:dyDescent="0.3">
      <c r="A60" s="117">
        <v>47</v>
      </c>
      <c r="B60" s="94" t="s">
        <v>1513</v>
      </c>
      <c r="C60" s="118" t="s">
        <v>1549</v>
      </c>
      <c r="D60" s="94" t="s">
        <v>1550</v>
      </c>
      <c r="E60" s="94" t="s">
        <v>1417</v>
      </c>
      <c r="F60" s="171">
        <v>15000000</v>
      </c>
      <c r="G60" s="171">
        <v>15000000</v>
      </c>
      <c r="H60" s="94" t="s">
        <v>1537</v>
      </c>
      <c r="I60" s="117" t="s">
        <v>1419</v>
      </c>
      <c r="J60" s="117" t="s">
        <v>559</v>
      </c>
      <c r="K60" s="120" t="s">
        <v>1283</v>
      </c>
      <c r="L60" s="117" t="s">
        <v>1285</v>
      </c>
      <c r="M60" s="121" t="s">
        <v>1286</v>
      </c>
      <c r="N60" s="121" t="s">
        <v>1287</v>
      </c>
      <c r="O60" s="121" t="s">
        <v>1287</v>
      </c>
      <c r="P60" s="121" t="s">
        <v>1297</v>
      </c>
    </row>
    <row r="61" spans="1:16" s="111" customFormat="1" ht="17.25" thickBot="1" x14ac:dyDescent="0.3">
      <c r="A61" s="160" t="s">
        <v>1508</v>
      </c>
      <c r="B61" s="132" t="s">
        <v>1513</v>
      </c>
      <c r="C61" s="132"/>
      <c r="D61" s="132"/>
      <c r="E61" s="132"/>
      <c r="F61" s="161">
        <f>SUM(F48:F60)</f>
        <v>2354660000</v>
      </c>
      <c r="G61" s="161">
        <f>SUM(G48:G60)</f>
        <v>2354660000</v>
      </c>
      <c r="H61" s="132"/>
      <c r="I61" s="132"/>
      <c r="J61" s="132"/>
      <c r="K61" s="132"/>
      <c r="L61" s="175"/>
      <c r="M61" s="132"/>
      <c r="N61" s="175"/>
      <c r="O61" s="175"/>
      <c r="P61" s="185"/>
    </row>
    <row r="62" spans="1:16" s="111" customFormat="1" ht="82.5" x14ac:dyDescent="0.25">
      <c r="A62" s="186">
        <v>48</v>
      </c>
      <c r="B62" s="145" t="s">
        <v>1551</v>
      </c>
      <c r="C62" s="187" t="s">
        <v>1552</v>
      </c>
      <c r="D62" s="145" t="s">
        <v>1553</v>
      </c>
      <c r="E62" s="145" t="s">
        <v>1417</v>
      </c>
      <c r="F62" s="188">
        <v>400000000</v>
      </c>
      <c r="G62" s="188">
        <v>400000000</v>
      </c>
      <c r="H62" s="189" t="s">
        <v>1554</v>
      </c>
      <c r="I62" s="186" t="s">
        <v>1419</v>
      </c>
      <c r="J62" s="186"/>
      <c r="K62" s="115" t="s">
        <v>1420</v>
      </c>
      <c r="L62" s="115" t="s">
        <v>1290</v>
      </c>
      <c r="M62" s="115" t="s">
        <v>1284</v>
      </c>
      <c r="N62" s="115" t="s">
        <v>1300</v>
      </c>
      <c r="O62" s="116" t="s">
        <v>1281</v>
      </c>
      <c r="P62" s="115" t="s">
        <v>1301</v>
      </c>
    </row>
    <row r="63" spans="1:16" s="111" customFormat="1" ht="66" x14ac:dyDescent="0.25">
      <c r="A63" s="112">
        <v>49</v>
      </c>
      <c r="B63" s="97" t="s">
        <v>1551</v>
      </c>
      <c r="C63" s="113" t="s">
        <v>1555</v>
      </c>
      <c r="D63" s="97" t="s">
        <v>1556</v>
      </c>
      <c r="E63" s="97" t="s">
        <v>1417</v>
      </c>
      <c r="F63" s="181">
        <v>347500000</v>
      </c>
      <c r="G63" s="181">
        <v>347500000</v>
      </c>
      <c r="H63" s="97" t="s">
        <v>151</v>
      </c>
      <c r="I63" s="97" t="s">
        <v>1419</v>
      </c>
      <c r="J63" s="180"/>
      <c r="K63" s="115" t="s">
        <v>1424</v>
      </c>
      <c r="L63" s="115" t="s">
        <v>1281</v>
      </c>
      <c r="M63" s="112" t="s">
        <v>1282</v>
      </c>
      <c r="N63" s="96" t="s">
        <v>1283</v>
      </c>
      <c r="O63" s="116" t="s">
        <v>1283</v>
      </c>
      <c r="P63" s="97" t="s">
        <v>1295</v>
      </c>
    </row>
    <row r="64" spans="1:16" s="111" customFormat="1" ht="66" x14ac:dyDescent="0.25">
      <c r="A64" s="94">
        <v>50</v>
      </c>
      <c r="B64" s="94" t="s">
        <v>1551</v>
      </c>
      <c r="C64" s="183" t="s">
        <v>1557</v>
      </c>
      <c r="D64" s="94" t="s">
        <v>1558</v>
      </c>
      <c r="E64" s="94" t="s">
        <v>1417</v>
      </c>
      <c r="F64" s="152">
        <v>14475350</v>
      </c>
      <c r="G64" s="152">
        <f>F64+26920000</f>
        <v>41395350</v>
      </c>
      <c r="H64" s="94" t="s">
        <v>1559</v>
      </c>
      <c r="I64" s="118"/>
      <c r="J64" s="94" t="s">
        <v>1419</v>
      </c>
      <c r="K64" s="120" t="s">
        <v>1284</v>
      </c>
      <c r="L64" s="147" t="s">
        <v>1281</v>
      </c>
      <c r="M64" s="94" t="s">
        <v>1281</v>
      </c>
      <c r="N64" s="129" t="s">
        <v>1281</v>
      </c>
      <c r="O64" s="130" t="s">
        <v>1281</v>
      </c>
      <c r="P64" s="190" t="s">
        <v>1301</v>
      </c>
    </row>
    <row r="65" spans="1:18" s="111" customFormat="1" ht="66" x14ac:dyDescent="0.25">
      <c r="A65" s="112">
        <v>51</v>
      </c>
      <c r="B65" s="97" t="s">
        <v>1551</v>
      </c>
      <c r="C65" s="113" t="s">
        <v>1560</v>
      </c>
      <c r="D65" s="97" t="s">
        <v>1561</v>
      </c>
      <c r="E65" s="97" t="s">
        <v>1417</v>
      </c>
      <c r="F65" s="181">
        <v>150000000</v>
      </c>
      <c r="G65" s="181">
        <v>150000000</v>
      </c>
      <c r="H65" s="97" t="s">
        <v>151</v>
      </c>
      <c r="I65" s="97" t="s">
        <v>1419</v>
      </c>
      <c r="J65" s="180"/>
      <c r="K65" s="115" t="s">
        <v>1284</v>
      </c>
      <c r="L65" s="115" t="s">
        <v>1284</v>
      </c>
      <c r="M65" s="116" t="s">
        <v>1281</v>
      </c>
      <c r="N65" s="112" t="s">
        <v>1282</v>
      </c>
      <c r="O65" s="97" t="s">
        <v>1282</v>
      </c>
      <c r="P65" s="116" t="s">
        <v>1301</v>
      </c>
    </row>
    <row r="66" spans="1:18" s="111" customFormat="1" ht="82.5" x14ac:dyDescent="0.25">
      <c r="A66" s="94">
        <v>52</v>
      </c>
      <c r="B66" s="94" t="s">
        <v>1551</v>
      </c>
      <c r="C66" s="183" t="s">
        <v>1562</v>
      </c>
      <c r="D66" s="94" t="s">
        <v>1563</v>
      </c>
      <c r="E66" s="94" t="s">
        <v>1417</v>
      </c>
      <c r="F66" s="152">
        <v>500000000</v>
      </c>
      <c r="G66" s="152">
        <v>500000000</v>
      </c>
      <c r="H66" s="94" t="s">
        <v>151</v>
      </c>
      <c r="I66" s="117" t="s">
        <v>1408</v>
      </c>
      <c r="J66" s="117"/>
      <c r="K66" s="117" t="s">
        <v>1284</v>
      </c>
      <c r="L66" s="94" t="s">
        <v>1285</v>
      </c>
      <c r="M66" s="94" t="s">
        <v>1284</v>
      </c>
      <c r="N66" s="94" t="s">
        <v>1286</v>
      </c>
      <c r="O66" s="94" t="s">
        <v>1284</v>
      </c>
      <c r="P66" s="191" t="s">
        <v>1564</v>
      </c>
    </row>
    <row r="67" spans="1:18" s="111" customFormat="1" ht="66" x14ac:dyDescent="0.25">
      <c r="A67" s="117">
        <v>53</v>
      </c>
      <c r="B67" s="94" t="s">
        <v>1551</v>
      </c>
      <c r="C67" s="118" t="s">
        <v>1565</v>
      </c>
      <c r="D67" s="94" t="s">
        <v>1566</v>
      </c>
      <c r="E67" s="94" t="s">
        <v>1417</v>
      </c>
      <c r="F67" s="171">
        <v>35000000</v>
      </c>
      <c r="G67" s="171">
        <v>35000000</v>
      </c>
      <c r="H67" s="94" t="s">
        <v>151</v>
      </c>
      <c r="I67" s="117" t="s">
        <v>1419</v>
      </c>
      <c r="J67" s="117"/>
      <c r="K67" s="117" t="s">
        <v>1284</v>
      </c>
      <c r="L67" s="117" t="s">
        <v>1281</v>
      </c>
      <c r="M67" s="94" t="s">
        <v>1281</v>
      </c>
      <c r="N67" s="117" t="s">
        <v>1282</v>
      </c>
      <c r="O67" s="94" t="s">
        <v>1281</v>
      </c>
      <c r="P67" s="117" t="s">
        <v>1296</v>
      </c>
    </row>
    <row r="68" spans="1:18" s="111" customFormat="1" ht="82.5" x14ac:dyDescent="0.25">
      <c r="A68" s="117">
        <v>54</v>
      </c>
      <c r="B68" s="94" t="s">
        <v>1551</v>
      </c>
      <c r="C68" s="118" t="s">
        <v>1567</v>
      </c>
      <c r="D68" s="94" t="s">
        <v>1568</v>
      </c>
      <c r="E68" s="94" t="s">
        <v>1417</v>
      </c>
      <c r="F68" s="171">
        <v>50000000</v>
      </c>
      <c r="G68" s="171">
        <v>50000000</v>
      </c>
      <c r="H68" s="94" t="s">
        <v>151</v>
      </c>
      <c r="I68" s="117" t="s">
        <v>1419</v>
      </c>
      <c r="J68" s="117"/>
      <c r="K68" s="117" t="s">
        <v>1284</v>
      </c>
      <c r="L68" s="94" t="s">
        <v>1285</v>
      </c>
      <c r="M68" s="94" t="s">
        <v>1286</v>
      </c>
      <c r="N68" s="94" t="s">
        <v>1286</v>
      </c>
      <c r="O68" s="94" t="s">
        <v>1281</v>
      </c>
      <c r="P68" s="191" t="s">
        <v>1564</v>
      </c>
    </row>
    <row r="69" spans="1:18" s="111" customFormat="1" ht="49.5" x14ac:dyDescent="0.25">
      <c r="A69" s="117">
        <v>55</v>
      </c>
      <c r="B69" s="94" t="s">
        <v>1551</v>
      </c>
      <c r="C69" s="118" t="s">
        <v>1569</v>
      </c>
      <c r="D69" s="94" t="s">
        <v>1570</v>
      </c>
      <c r="E69" s="94" t="s">
        <v>1417</v>
      </c>
      <c r="F69" s="171">
        <v>500000000</v>
      </c>
      <c r="G69" s="171">
        <v>500000000</v>
      </c>
      <c r="H69" s="94" t="s">
        <v>151</v>
      </c>
      <c r="I69" s="117" t="s">
        <v>1419</v>
      </c>
      <c r="J69" s="117"/>
      <c r="K69" s="117" t="s">
        <v>1284</v>
      </c>
      <c r="L69" s="117" t="s">
        <v>1281</v>
      </c>
      <c r="M69" s="94" t="s">
        <v>1281</v>
      </c>
      <c r="N69" s="117" t="s">
        <v>1282</v>
      </c>
      <c r="O69" s="126" t="s">
        <v>1283</v>
      </c>
      <c r="P69" s="117" t="s">
        <v>1301</v>
      </c>
      <c r="R69" s="192"/>
    </row>
    <row r="70" spans="1:18" s="111" customFormat="1" ht="49.5" x14ac:dyDescent="0.25">
      <c r="A70" s="117">
        <v>56</v>
      </c>
      <c r="B70" s="94" t="s">
        <v>1551</v>
      </c>
      <c r="C70" s="118" t="s">
        <v>1571</v>
      </c>
      <c r="D70" s="94" t="s">
        <v>1572</v>
      </c>
      <c r="E70" s="94" t="s">
        <v>1417</v>
      </c>
      <c r="F70" s="171">
        <v>10300000</v>
      </c>
      <c r="G70" s="171">
        <v>10300000</v>
      </c>
      <c r="H70" s="94" t="s">
        <v>509</v>
      </c>
      <c r="I70" s="117" t="s">
        <v>1419</v>
      </c>
      <c r="J70" s="117"/>
      <c r="K70" s="121" t="s">
        <v>1281</v>
      </c>
      <c r="L70" s="147" t="s">
        <v>1281</v>
      </c>
      <c r="M70" s="117" t="s">
        <v>1282</v>
      </c>
      <c r="N70" s="120" t="s">
        <v>1285</v>
      </c>
      <c r="O70" s="121" t="s">
        <v>1283</v>
      </c>
      <c r="P70" s="120" t="s">
        <v>1288</v>
      </c>
    </row>
    <row r="71" spans="1:18" s="111" customFormat="1" ht="49.5" x14ac:dyDescent="0.25">
      <c r="A71" s="117">
        <v>57</v>
      </c>
      <c r="B71" s="94" t="s">
        <v>1551</v>
      </c>
      <c r="C71" s="118" t="s">
        <v>1573</v>
      </c>
      <c r="D71" s="94" t="s">
        <v>1574</v>
      </c>
      <c r="E71" s="94" t="s">
        <v>1417</v>
      </c>
      <c r="F71" s="171">
        <v>20000000</v>
      </c>
      <c r="G71" s="171">
        <v>20000000</v>
      </c>
      <c r="H71" s="94" t="s">
        <v>1575</v>
      </c>
      <c r="I71" s="117" t="s">
        <v>1419</v>
      </c>
      <c r="J71" s="117"/>
      <c r="K71" s="121" t="s">
        <v>1281</v>
      </c>
      <c r="L71" s="121" t="s">
        <v>1282</v>
      </c>
      <c r="M71" s="117" t="s">
        <v>1282</v>
      </c>
      <c r="N71" s="99" t="s">
        <v>1283</v>
      </c>
      <c r="O71" s="126" t="s">
        <v>1285</v>
      </c>
      <c r="P71" s="99" t="s">
        <v>1300</v>
      </c>
      <c r="R71" s="192"/>
    </row>
    <row r="72" spans="1:18" s="111" customFormat="1" ht="115.5" x14ac:dyDescent="0.25">
      <c r="A72" s="99">
        <v>58</v>
      </c>
      <c r="B72" s="126" t="s">
        <v>1551</v>
      </c>
      <c r="C72" s="193" t="s">
        <v>1576</v>
      </c>
      <c r="D72" s="126" t="s">
        <v>1577</v>
      </c>
      <c r="E72" s="126" t="s">
        <v>1417</v>
      </c>
      <c r="F72" s="98">
        <v>13000000</v>
      </c>
      <c r="G72" s="98">
        <v>13000000</v>
      </c>
      <c r="H72" s="126" t="s">
        <v>509</v>
      </c>
      <c r="I72" s="99" t="s">
        <v>1419</v>
      </c>
      <c r="J72" s="99"/>
      <c r="K72" s="121" t="s">
        <v>1281</v>
      </c>
      <c r="L72" s="121" t="s">
        <v>1282</v>
      </c>
      <c r="M72" s="117" t="s">
        <v>1282</v>
      </c>
      <c r="N72" s="99" t="s">
        <v>1283</v>
      </c>
      <c r="O72" s="126" t="s">
        <v>1285</v>
      </c>
      <c r="P72" s="99" t="s">
        <v>1300</v>
      </c>
      <c r="R72" s="192"/>
    </row>
    <row r="73" spans="1:18" s="111" customFormat="1" ht="66.75" thickBot="1" x14ac:dyDescent="0.3">
      <c r="A73" s="94">
        <v>59</v>
      </c>
      <c r="B73" s="94" t="s">
        <v>1551</v>
      </c>
      <c r="C73" s="94" t="s">
        <v>1578</v>
      </c>
      <c r="D73" s="94" t="s">
        <v>1579</v>
      </c>
      <c r="E73" s="94" t="s">
        <v>1417</v>
      </c>
      <c r="F73" s="152">
        <v>150000000</v>
      </c>
      <c r="G73" s="152">
        <v>150000000</v>
      </c>
      <c r="H73" s="94" t="s">
        <v>151</v>
      </c>
      <c r="I73" s="117" t="s">
        <v>1419</v>
      </c>
      <c r="J73" s="117"/>
      <c r="K73" s="129" t="s">
        <v>1281</v>
      </c>
      <c r="L73" s="121" t="s">
        <v>1282</v>
      </c>
      <c r="M73" s="117" t="s">
        <v>1283</v>
      </c>
      <c r="N73" s="99" t="s">
        <v>1283</v>
      </c>
      <c r="O73" s="126" t="s">
        <v>1283</v>
      </c>
      <c r="P73" s="117" t="s">
        <v>1283</v>
      </c>
    </row>
    <row r="74" spans="1:18" s="111" customFormat="1" ht="17.25" thickBot="1" x14ac:dyDescent="0.3">
      <c r="A74" s="160" t="s">
        <v>1508</v>
      </c>
      <c r="B74" s="132" t="s">
        <v>1580</v>
      </c>
      <c r="C74" s="132"/>
      <c r="D74" s="132"/>
      <c r="E74" s="132"/>
      <c r="F74" s="161">
        <f>SUM(F62:F73)</f>
        <v>2190275350</v>
      </c>
      <c r="G74" s="161">
        <f>SUM(G62:G73)</f>
        <v>2217195350</v>
      </c>
      <c r="H74" s="132"/>
      <c r="I74" s="132"/>
      <c r="J74" s="132"/>
      <c r="K74" s="132"/>
      <c r="L74" s="132"/>
      <c r="M74" s="132"/>
      <c r="N74" s="175"/>
      <c r="O74" s="132"/>
      <c r="P74" s="162"/>
    </row>
    <row r="75" spans="1:18" s="111" customFormat="1" ht="49.5" x14ac:dyDescent="0.25">
      <c r="A75" s="95">
        <v>60</v>
      </c>
      <c r="B75" s="95" t="s">
        <v>1581</v>
      </c>
      <c r="C75" s="194" t="s">
        <v>1582</v>
      </c>
      <c r="D75" s="95" t="s">
        <v>1583</v>
      </c>
      <c r="E75" s="95" t="s">
        <v>1417</v>
      </c>
      <c r="F75" s="163">
        <v>79600000</v>
      </c>
      <c r="G75" s="163">
        <v>103480000</v>
      </c>
      <c r="H75" s="95" t="s">
        <v>151</v>
      </c>
      <c r="I75" s="95" t="s">
        <v>1419</v>
      </c>
      <c r="J75" s="95"/>
      <c r="K75" s="115" t="s">
        <v>1424</v>
      </c>
      <c r="L75" s="115" t="s">
        <v>1284</v>
      </c>
      <c r="M75" s="115" t="s">
        <v>1284</v>
      </c>
      <c r="N75" s="116" t="s">
        <v>1281</v>
      </c>
      <c r="O75" s="116" t="s">
        <v>1281</v>
      </c>
      <c r="P75" s="115" t="s">
        <v>1290</v>
      </c>
    </row>
    <row r="76" spans="1:18" s="111" customFormat="1" ht="33" x14ac:dyDescent="0.25">
      <c r="A76" s="195">
        <v>61</v>
      </c>
      <c r="B76" s="96" t="s">
        <v>1581</v>
      </c>
      <c r="C76" s="96" t="s">
        <v>1584</v>
      </c>
      <c r="D76" s="196" t="s">
        <v>1585</v>
      </c>
      <c r="E76" s="96" t="s">
        <v>1417</v>
      </c>
      <c r="F76" s="165">
        <v>62000000</v>
      </c>
      <c r="G76" s="165">
        <v>80600000</v>
      </c>
      <c r="H76" s="96" t="s">
        <v>151</v>
      </c>
      <c r="I76" s="96" t="s">
        <v>1419</v>
      </c>
      <c r="J76" s="96"/>
      <c r="K76" s="115" t="s">
        <v>1424</v>
      </c>
      <c r="L76" s="115" t="s">
        <v>1284</v>
      </c>
      <c r="M76" s="116" t="s">
        <v>1281</v>
      </c>
      <c r="N76" s="140" t="s">
        <v>1281</v>
      </c>
      <c r="O76" s="116" t="s">
        <v>1281</v>
      </c>
      <c r="P76" s="115" t="s">
        <v>1290</v>
      </c>
    </row>
    <row r="77" spans="1:18" s="111" customFormat="1" ht="66" x14ac:dyDescent="0.25">
      <c r="A77" s="97">
        <v>62</v>
      </c>
      <c r="B77" s="97" t="s">
        <v>1581</v>
      </c>
      <c r="C77" s="113" t="s">
        <v>1586</v>
      </c>
      <c r="D77" s="97" t="s">
        <v>1587</v>
      </c>
      <c r="E77" s="97" t="s">
        <v>1417</v>
      </c>
      <c r="F77" s="164">
        <v>199000000</v>
      </c>
      <c r="G77" s="164">
        <v>258700000</v>
      </c>
      <c r="H77" s="97" t="s">
        <v>151</v>
      </c>
      <c r="I77" s="97" t="s">
        <v>1419</v>
      </c>
      <c r="J77" s="97"/>
      <c r="K77" s="115" t="s">
        <v>1284</v>
      </c>
      <c r="L77" s="95" t="s">
        <v>1284</v>
      </c>
      <c r="M77" s="116" t="s">
        <v>1281</v>
      </c>
      <c r="N77" s="116" t="s">
        <v>1282</v>
      </c>
      <c r="O77" s="140" t="s">
        <v>1282</v>
      </c>
      <c r="P77" s="116" t="s">
        <v>1290</v>
      </c>
    </row>
    <row r="78" spans="1:18" s="111" customFormat="1" ht="116.25" thickBot="1" x14ac:dyDescent="0.3">
      <c r="A78" s="99">
        <v>63</v>
      </c>
      <c r="B78" s="126" t="s">
        <v>1581</v>
      </c>
      <c r="C78" s="127" t="s">
        <v>1588</v>
      </c>
      <c r="D78" s="126" t="s">
        <v>1589</v>
      </c>
      <c r="E78" s="126" t="s">
        <v>1417</v>
      </c>
      <c r="F78" s="98">
        <v>398000000</v>
      </c>
      <c r="G78" s="98">
        <v>398000000</v>
      </c>
      <c r="H78" s="126" t="s">
        <v>151</v>
      </c>
      <c r="I78" s="99" t="s">
        <v>1419</v>
      </c>
      <c r="J78" s="99"/>
      <c r="K78" s="129" t="s">
        <v>1281</v>
      </c>
      <c r="L78" s="121" t="s">
        <v>1282</v>
      </c>
      <c r="M78" s="121" t="s">
        <v>1283</v>
      </c>
      <c r="N78" s="129" t="s">
        <v>1283</v>
      </c>
      <c r="O78" s="121" t="s">
        <v>1285</v>
      </c>
      <c r="P78" s="123" t="s">
        <v>1301</v>
      </c>
    </row>
    <row r="79" spans="1:18" s="111" customFormat="1" ht="17.25" thickBot="1" x14ac:dyDescent="0.3">
      <c r="A79" s="197" t="s">
        <v>1508</v>
      </c>
      <c r="B79" s="198" t="s">
        <v>1581</v>
      </c>
      <c r="C79" s="198"/>
      <c r="D79" s="198"/>
      <c r="E79" s="198"/>
      <c r="F79" s="161">
        <f>SUM(F75:F78)</f>
        <v>738600000</v>
      </c>
      <c r="G79" s="161">
        <f>SUM(G75:G78)</f>
        <v>840780000</v>
      </c>
      <c r="H79" s="198"/>
      <c r="I79" s="198"/>
      <c r="J79" s="198"/>
      <c r="K79" s="198"/>
      <c r="L79" s="198"/>
      <c r="M79" s="198"/>
      <c r="N79" s="198"/>
      <c r="O79" s="198"/>
      <c r="P79" s="199"/>
    </row>
    <row r="80" spans="1:18" s="111" customFormat="1" ht="66.75" thickBot="1" x14ac:dyDescent="0.3">
      <c r="A80" s="186">
        <v>64</v>
      </c>
      <c r="B80" s="145" t="s">
        <v>339</v>
      </c>
      <c r="C80" s="187" t="s">
        <v>1590</v>
      </c>
      <c r="D80" s="145" t="s">
        <v>1591</v>
      </c>
      <c r="E80" s="145" t="s">
        <v>1417</v>
      </c>
      <c r="F80" s="188">
        <v>5000000</v>
      </c>
      <c r="G80" s="188">
        <v>5000000</v>
      </c>
      <c r="H80" s="145" t="s">
        <v>1592</v>
      </c>
      <c r="I80" s="186" t="s">
        <v>1419</v>
      </c>
      <c r="J80" s="186"/>
      <c r="K80" s="115" t="s">
        <v>1284</v>
      </c>
      <c r="L80" s="115" t="s">
        <v>1284</v>
      </c>
      <c r="M80" s="115" t="s">
        <v>1284</v>
      </c>
      <c r="N80" s="116" t="s">
        <v>1282</v>
      </c>
      <c r="O80" s="145" t="s">
        <v>1282</v>
      </c>
      <c r="P80" s="166" t="s">
        <v>1288</v>
      </c>
    </row>
    <row r="81" spans="1:16" s="111" customFormat="1" ht="17.25" thickBot="1" x14ac:dyDescent="0.3">
      <c r="A81" s="197" t="s">
        <v>1508</v>
      </c>
      <c r="B81" s="198" t="s">
        <v>339</v>
      </c>
      <c r="C81" s="198"/>
      <c r="D81" s="198"/>
      <c r="E81" s="198"/>
      <c r="F81" s="161">
        <f>SUM(F80)</f>
        <v>5000000</v>
      </c>
      <c r="G81" s="161">
        <f>SUM(G80)</f>
        <v>5000000</v>
      </c>
      <c r="H81" s="198"/>
      <c r="I81" s="198"/>
      <c r="J81" s="198"/>
      <c r="K81" s="198"/>
      <c r="L81" s="198"/>
      <c r="M81" s="198"/>
      <c r="N81" s="198"/>
      <c r="O81" s="198"/>
      <c r="P81" s="199"/>
    </row>
    <row r="82" spans="1:16" s="111" customFormat="1" ht="66.75" thickBot="1" x14ac:dyDescent="0.3">
      <c r="A82" s="186">
        <v>65</v>
      </c>
      <c r="B82" s="145" t="s">
        <v>1593</v>
      </c>
      <c r="C82" s="187" t="s">
        <v>1594</v>
      </c>
      <c r="D82" s="145" t="s">
        <v>1595</v>
      </c>
      <c r="E82" s="145" t="s">
        <v>1417</v>
      </c>
      <c r="F82" s="188">
        <v>50270000</v>
      </c>
      <c r="G82" s="188">
        <v>50270000</v>
      </c>
      <c r="H82" s="145" t="s">
        <v>1596</v>
      </c>
      <c r="I82" s="186"/>
      <c r="J82" s="186" t="s">
        <v>1419</v>
      </c>
      <c r="K82" s="115" t="s">
        <v>1424</v>
      </c>
      <c r="L82" s="95" t="s">
        <v>1284</v>
      </c>
      <c r="M82" s="115" t="s">
        <v>1284</v>
      </c>
      <c r="N82" s="200" t="s">
        <v>1284</v>
      </c>
      <c r="O82" s="97" t="s">
        <v>1284</v>
      </c>
      <c r="P82" s="201" t="s">
        <v>1288</v>
      </c>
    </row>
    <row r="83" spans="1:16" s="111" customFormat="1" x14ac:dyDescent="0.25">
      <c r="A83" s="202" t="s">
        <v>1508</v>
      </c>
      <c r="B83" s="203"/>
      <c r="C83" s="203"/>
      <c r="D83" s="203"/>
      <c r="E83" s="203"/>
      <c r="F83" s="204">
        <f>SUM(F82)</f>
        <v>50270000</v>
      </c>
      <c r="G83" s="204">
        <f>SUM(G82)</f>
        <v>50270000</v>
      </c>
      <c r="H83" s="203"/>
      <c r="I83" s="203"/>
      <c r="J83" s="203"/>
      <c r="K83" s="203"/>
      <c r="L83" s="203"/>
      <c r="M83" s="203"/>
      <c r="N83" s="203"/>
      <c r="O83" s="203"/>
      <c r="P83" s="205"/>
    </row>
    <row r="84" spans="1:16" s="111" customFormat="1" ht="49.5" x14ac:dyDescent="0.25">
      <c r="A84" s="117"/>
      <c r="B84" s="206" t="s">
        <v>1597</v>
      </c>
      <c r="C84" s="206" t="s">
        <v>1598</v>
      </c>
      <c r="D84" s="206"/>
      <c r="E84" s="206"/>
      <c r="F84" s="207">
        <f>SUM(F17,F29,F43,F45,F47,F61,F74,F79,F81,F83)</f>
        <v>8689463194</v>
      </c>
      <c r="G84" s="207">
        <f>SUM(G17,G29,G43,G45,G47,G61,G74,G79,G81,G83)</f>
        <v>9055796637.5</v>
      </c>
      <c r="H84" s="208"/>
      <c r="I84" s="117"/>
      <c r="J84" s="117"/>
      <c r="K84" s="208"/>
      <c r="L84" s="117"/>
      <c r="M84" s="94"/>
      <c r="N84" s="117"/>
      <c r="O84" s="94"/>
      <c r="P84" s="117"/>
    </row>
    <row r="85" spans="1:16" s="111" customFormat="1" ht="23.25" x14ac:dyDescent="0.25">
      <c r="A85" s="209"/>
      <c r="B85" s="33">
        <v>21</v>
      </c>
      <c r="C85" s="210" t="s">
        <v>1599</v>
      </c>
      <c r="D85" s="34"/>
      <c r="E85" s="34"/>
      <c r="F85" s="211">
        <f>F9+F10+F11+F18+F19+F20+F30+F31+F32+F33+F48+F49+F50+F62+F63+F65+F75+F76+F77+F80+F82</f>
        <v>4448980000</v>
      </c>
      <c r="G85" s="211">
        <f>G9+G10+G11+G18+G19+G20+G30+G31+G32+G33+G48+G49+G50+G62+G63+G65+G75+G76+G77+G80+G82</f>
        <v>4782160000</v>
      </c>
      <c r="H85" s="34"/>
      <c r="I85" s="209"/>
      <c r="J85" s="209"/>
      <c r="K85" s="209"/>
      <c r="L85" s="209"/>
      <c r="M85" s="212"/>
      <c r="N85" s="209"/>
      <c r="O85" s="212"/>
      <c r="P85" s="209"/>
    </row>
    <row r="86" spans="1:16" s="111" customFormat="1" ht="21" x14ac:dyDescent="0.25">
      <c r="A86" s="117"/>
      <c r="B86" s="213"/>
      <c r="C86" s="214"/>
      <c r="D86" s="215"/>
      <c r="E86" s="215"/>
      <c r="F86" s="216"/>
      <c r="G86" s="216"/>
      <c r="H86" s="215"/>
      <c r="I86" s="217"/>
      <c r="J86" s="217"/>
      <c r="K86" s="217"/>
      <c r="L86" s="217"/>
      <c r="M86" s="213"/>
      <c r="N86" s="217"/>
      <c r="O86" s="213"/>
      <c r="P86" s="217"/>
    </row>
    <row r="87" spans="1:16" s="111" customFormat="1" ht="23.25" x14ac:dyDescent="0.25">
      <c r="A87" s="209"/>
      <c r="B87" s="33">
        <v>44</v>
      </c>
      <c r="C87" s="210" t="s">
        <v>1600</v>
      </c>
      <c r="D87" s="34"/>
      <c r="E87" s="34"/>
      <c r="F87" s="218">
        <f>F12+F13+F14+F15+F16+F21+F22+F23+F24+F25+F26+F27+F28+F34+F37+F38+F39+F40+F41+F42+F44+F46+F51+F52+F53+F54+F55+F56+F57+F58+F59+F60+F64+F66+F67+F68+F69+F70+F71+F72+F73+F78</f>
        <v>4240483194</v>
      </c>
      <c r="G87" s="218">
        <f>G12+G13+G14+G15+G16+G21+G22+G23+G24+G25+G26+G27+G28+G34+G37+G38+G39+G40+G41+G42+G44+G46+G51+G52+G53+G54+G55+G56+G57+G58+G59+G60+G64+G66+G67+G68+G69+G70+G71+G72+G73+G78</f>
        <v>4273636637.5</v>
      </c>
      <c r="H87" s="34"/>
      <c r="I87" s="209"/>
      <c r="J87" s="209"/>
      <c r="K87" s="209"/>
      <c r="L87" s="209"/>
      <c r="M87" s="212"/>
      <c r="N87" s="209"/>
      <c r="O87" s="212"/>
      <c r="P87" s="209"/>
    </row>
    <row r="88" spans="1:16" s="106" customFormat="1" x14ac:dyDescent="0.25">
      <c r="A88" s="100"/>
      <c r="B88" s="101"/>
      <c r="C88" s="102"/>
      <c r="D88" s="103"/>
      <c r="E88" s="103"/>
      <c r="F88" s="104"/>
      <c r="G88" s="104"/>
      <c r="H88" s="103"/>
      <c r="I88" s="100"/>
      <c r="J88" s="100"/>
      <c r="K88" s="100"/>
      <c r="L88" s="100"/>
      <c r="M88" s="105"/>
      <c r="N88" s="100"/>
      <c r="O88" s="105"/>
      <c r="P88" s="100"/>
    </row>
    <row r="89" spans="1:16" s="106" customFormat="1" ht="42.75" customHeight="1" x14ac:dyDescent="0.25">
      <c r="A89" s="100"/>
      <c r="B89" s="107" t="s">
        <v>1601</v>
      </c>
      <c r="C89" s="108"/>
      <c r="D89" s="108"/>
      <c r="E89" s="108"/>
      <c r="F89" s="108"/>
      <c r="G89" s="108"/>
      <c r="H89" s="108"/>
      <c r="I89" s="108"/>
      <c r="J89" s="108"/>
      <c r="K89" s="108"/>
      <c r="L89" s="108"/>
      <c r="M89" s="108"/>
      <c r="N89" s="108"/>
      <c r="O89" s="108"/>
      <c r="P89" s="108"/>
    </row>
    <row r="90" spans="1:16" s="106" customFormat="1" x14ac:dyDescent="0.25">
      <c r="A90" s="100"/>
      <c r="B90" s="101"/>
      <c r="C90" s="102"/>
      <c r="D90" s="103"/>
      <c r="E90" s="103"/>
      <c r="F90" s="104"/>
      <c r="G90" s="104"/>
      <c r="H90" s="103"/>
      <c r="I90" s="100"/>
      <c r="J90" s="100"/>
      <c r="K90" s="100"/>
      <c r="L90" s="100"/>
      <c r="M90" s="105"/>
      <c r="N90" s="100"/>
      <c r="O90" s="105"/>
      <c r="P90" s="100"/>
    </row>
    <row r="91" spans="1:16" x14ac:dyDescent="0.25">
      <c r="B91" s="109"/>
      <c r="C91" s="110"/>
      <c r="D91" s="93"/>
      <c r="E91" s="93"/>
      <c r="H91" s="93"/>
    </row>
  </sheetData>
  <mergeCells count="16">
    <mergeCell ref="K7:L7"/>
    <mergeCell ref="M7:N7"/>
    <mergeCell ref="O7:P7"/>
    <mergeCell ref="F34:F36"/>
    <mergeCell ref="G34:G36"/>
    <mergeCell ref="B89:P89"/>
    <mergeCell ref="C5:L5"/>
    <mergeCell ref="A7:A8"/>
    <mergeCell ref="B7:B8"/>
    <mergeCell ref="C7:C8"/>
    <mergeCell ref="D7:D8"/>
    <mergeCell ref="E7:E8"/>
    <mergeCell ref="F7:F8"/>
    <mergeCell ref="G7:G8"/>
    <mergeCell ref="H7:H8"/>
    <mergeCell ref="I7:J7"/>
  </mergeCells>
  <pageMargins left="0.70866141732283472" right="0.70866141732283472" top="0.74803149606299213" bottom="0.74803149606299213" header="0.31496062992125984" footer="0.31496062992125984"/>
  <pageSetup paperSize="8" scale="5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1"/>
  <sheetViews>
    <sheetView workbookViewId="0">
      <selection activeCell="E5" sqref="E5:F5"/>
    </sheetView>
  </sheetViews>
  <sheetFormatPr defaultRowHeight="15" x14ac:dyDescent="0.25"/>
  <cols>
    <col min="2" max="3" width="21.42578125" customWidth="1"/>
    <col min="4" max="4" width="23" customWidth="1"/>
    <col min="5" max="5" width="23.140625" bestFit="1" customWidth="1"/>
    <col min="6" max="6" width="27.7109375" customWidth="1"/>
  </cols>
  <sheetData>
    <row r="2" spans="2:6" ht="56.25" x14ac:dyDescent="0.25">
      <c r="B2" s="5" t="s">
        <v>4</v>
      </c>
      <c r="C2" s="5" t="s">
        <v>635</v>
      </c>
      <c r="D2" s="6" t="s">
        <v>634</v>
      </c>
      <c r="E2" s="6" t="s">
        <v>637</v>
      </c>
      <c r="F2" s="6" t="s">
        <v>636</v>
      </c>
    </row>
    <row r="3" spans="2:6" ht="18.75" x14ac:dyDescent="0.25">
      <c r="B3" s="3" t="s">
        <v>619</v>
      </c>
      <c r="C3" s="3"/>
      <c r="D3" s="4"/>
      <c r="E3" s="11"/>
      <c r="F3" s="11"/>
    </row>
    <row r="4" spans="2:6" ht="18.75" x14ac:dyDescent="0.25">
      <c r="B4" s="3" t="s">
        <v>620</v>
      </c>
      <c r="C4" s="3"/>
      <c r="D4" s="4"/>
      <c r="E4" s="11"/>
      <c r="F4" s="11"/>
    </row>
    <row r="5" spans="2:6" ht="18.75" x14ac:dyDescent="0.25">
      <c r="B5" s="3" t="s">
        <v>75</v>
      </c>
      <c r="C5" s="3"/>
      <c r="D5" s="4"/>
      <c r="E5" s="11"/>
      <c r="F5" s="11"/>
    </row>
    <row r="6" spans="2:6" ht="18.75" x14ac:dyDescent="0.25">
      <c r="B6" s="3" t="s">
        <v>621</v>
      </c>
      <c r="C6" s="3"/>
      <c r="D6" s="4"/>
      <c r="E6" s="11"/>
      <c r="F6" s="11"/>
    </row>
    <row r="7" spans="2:6" ht="18.75" x14ac:dyDescent="0.25">
      <c r="B7" s="3" t="s">
        <v>622</v>
      </c>
      <c r="C7" s="12"/>
      <c r="D7" s="13"/>
      <c r="E7" s="14"/>
      <c r="F7" s="14"/>
    </row>
    <row r="8" spans="2:6" ht="18.75" x14ac:dyDescent="0.25">
      <c r="B8" s="3" t="s">
        <v>623</v>
      </c>
      <c r="C8" s="3"/>
      <c r="D8" s="4"/>
      <c r="E8" s="11"/>
      <c r="F8" s="11"/>
    </row>
    <row r="9" spans="2:6" ht="18.75" x14ac:dyDescent="0.25">
      <c r="B9" s="3" t="s">
        <v>624</v>
      </c>
      <c r="C9" s="3"/>
      <c r="D9" s="4"/>
      <c r="E9" s="11"/>
      <c r="F9" s="11"/>
    </row>
    <row r="10" spans="2:6" ht="18.75" x14ac:dyDescent="0.25">
      <c r="B10" s="3" t="s">
        <v>625</v>
      </c>
      <c r="C10" s="3"/>
      <c r="D10" s="4"/>
      <c r="E10" s="11"/>
      <c r="F10" s="11"/>
    </row>
    <row r="11" spans="2:6" ht="18.75" x14ac:dyDescent="0.25">
      <c r="B11" s="7" t="s">
        <v>355</v>
      </c>
      <c r="C11" s="7">
        <f>SUM(C3:C10)</f>
        <v>0</v>
      </c>
      <c r="D11" s="7">
        <f t="shared" ref="D11:F11" si="0">SUM(D3:D10)</f>
        <v>0</v>
      </c>
      <c r="E11" s="7">
        <f t="shared" si="0"/>
        <v>0</v>
      </c>
      <c r="F11" s="7">
        <f t="shared" si="0"/>
        <v>0</v>
      </c>
    </row>
    <row r="12" spans="2:6" ht="18.75" x14ac:dyDescent="0.25">
      <c r="B12" s="3" t="s">
        <v>626</v>
      </c>
      <c r="C12" s="3"/>
      <c r="D12" s="4"/>
      <c r="E12" s="9"/>
      <c r="F12" s="9"/>
    </row>
    <row r="13" spans="2:6" ht="18.75" x14ac:dyDescent="0.25">
      <c r="B13" s="3" t="s">
        <v>627</v>
      </c>
      <c r="C13" s="3"/>
      <c r="D13" s="4"/>
      <c r="E13" s="9"/>
      <c r="F13" s="9"/>
    </row>
    <row r="14" spans="2:6" ht="18.75" x14ac:dyDescent="0.25">
      <c r="B14" s="3" t="s">
        <v>632</v>
      </c>
      <c r="C14" s="3"/>
      <c r="D14" s="4"/>
      <c r="E14" s="9"/>
      <c r="F14" s="9"/>
    </row>
    <row r="15" spans="2:6" ht="18.75" x14ac:dyDescent="0.25">
      <c r="B15" s="3" t="s">
        <v>628</v>
      </c>
      <c r="C15" s="3"/>
      <c r="D15" s="4"/>
      <c r="E15" s="9"/>
      <c r="F15" s="9"/>
    </row>
    <row r="16" spans="2:6" ht="18.75" x14ac:dyDescent="0.25">
      <c r="B16" s="3" t="s">
        <v>629</v>
      </c>
      <c r="C16" s="3"/>
      <c r="D16" s="4"/>
      <c r="E16" s="9"/>
      <c r="F16" s="9"/>
    </row>
    <row r="17" spans="2:6" ht="18.75" x14ac:dyDescent="0.25">
      <c r="B17" s="3" t="s">
        <v>510</v>
      </c>
      <c r="C17" s="3"/>
      <c r="D17" s="4"/>
      <c r="E17" s="9"/>
      <c r="F17" s="9"/>
    </row>
    <row r="18" spans="2:6" ht="18.75" x14ac:dyDescent="0.25">
      <c r="B18" s="3" t="s">
        <v>630</v>
      </c>
      <c r="C18" s="3"/>
      <c r="D18" s="4"/>
      <c r="E18" s="9"/>
      <c r="F18" s="9"/>
    </row>
    <row r="19" spans="2:6" ht="18.75" x14ac:dyDescent="0.25">
      <c r="B19" s="3" t="s">
        <v>631</v>
      </c>
      <c r="C19" s="3"/>
      <c r="D19" s="4"/>
      <c r="E19" s="9"/>
      <c r="F19" s="9"/>
    </row>
    <row r="20" spans="2:6" ht="18.75" x14ac:dyDescent="0.25">
      <c r="B20" s="7" t="s">
        <v>633</v>
      </c>
      <c r="C20" s="10">
        <f t="shared" ref="C20:D20" si="1">SUM(C12:C19)</f>
        <v>0</v>
      </c>
      <c r="D20" s="10">
        <f t="shared" si="1"/>
        <v>0</v>
      </c>
      <c r="E20" s="10">
        <f>SUM(E12:E19)</f>
        <v>0</v>
      </c>
      <c r="F20" s="10">
        <f>SUM(F12:F19)</f>
        <v>0</v>
      </c>
    </row>
    <row r="21" spans="2:6" ht="18.75" x14ac:dyDescent="0.25">
      <c r="B21" s="8" t="s">
        <v>74</v>
      </c>
      <c r="C21" s="15">
        <f>C11+C20</f>
        <v>0</v>
      </c>
      <c r="D21" s="15">
        <f t="shared" ref="D21:F21" si="2">D11+D20</f>
        <v>0</v>
      </c>
      <c r="E21" s="15">
        <f t="shared" si="2"/>
        <v>0</v>
      </c>
      <c r="F21" s="15">
        <f t="shared" si="2"/>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39"/>
  <sheetViews>
    <sheetView topLeftCell="A6" workbookViewId="0">
      <selection activeCell="I13" sqref="I13"/>
    </sheetView>
  </sheetViews>
  <sheetFormatPr defaultRowHeight="15" x14ac:dyDescent="0.25"/>
  <cols>
    <col min="1" max="1" width="13.140625" customWidth="1"/>
    <col min="2" max="2" width="26.28515625" customWidth="1"/>
    <col min="3" max="3" width="27" customWidth="1"/>
    <col min="4" max="5" width="16.28515625" bestFit="1" customWidth="1"/>
    <col min="6" max="6" width="13.140625" customWidth="1"/>
    <col min="7" max="7" width="40" customWidth="1"/>
    <col min="8" max="8" width="38" customWidth="1"/>
    <col min="9" max="9" width="32.5703125" customWidth="1"/>
    <col min="10" max="21" width="16.28515625" bestFit="1" customWidth="1"/>
    <col min="22" max="22" width="11.28515625" bestFit="1" customWidth="1"/>
  </cols>
  <sheetData>
    <row r="3" spans="1:3" x14ac:dyDescent="0.25">
      <c r="A3" s="1" t="s">
        <v>654</v>
      </c>
      <c r="B3" t="s">
        <v>656</v>
      </c>
      <c r="C3" t="s">
        <v>657</v>
      </c>
    </row>
    <row r="4" spans="1:3" x14ac:dyDescent="0.25">
      <c r="A4" s="2" t="s">
        <v>631</v>
      </c>
      <c r="B4">
        <v>5</v>
      </c>
      <c r="C4">
        <v>5</v>
      </c>
    </row>
    <row r="5" spans="1:3" x14ac:dyDescent="0.25">
      <c r="A5" s="2" t="s">
        <v>632</v>
      </c>
      <c r="B5">
        <v>20</v>
      </c>
      <c r="C5">
        <v>20</v>
      </c>
    </row>
    <row r="6" spans="1:3" x14ac:dyDescent="0.25">
      <c r="A6" s="2" t="s">
        <v>510</v>
      </c>
      <c r="B6">
        <v>16</v>
      </c>
      <c r="C6">
        <v>16</v>
      </c>
    </row>
    <row r="7" spans="1:3" x14ac:dyDescent="0.25">
      <c r="A7" s="2" t="s">
        <v>628</v>
      </c>
      <c r="B7">
        <v>59</v>
      </c>
      <c r="C7">
        <v>32</v>
      </c>
    </row>
    <row r="8" spans="1:3" x14ac:dyDescent="0.25">
      <c r="A8" s="2" t="s">
        <v>629</v>
      </c>
      <c r="B8">
        <v>28</v>
      </c>
      <c r="C8">
        <v>12</v>
      </c>
    </row>
    <row r="9" spans="1:3" x14ac:dyDescent="0.25">
      <c r="A9" s="2" t="s">
        <v>625</v>
      </c>
      <c r="B9">
        <v>28</v>
      </c>
      <c r="C9">
        <v>22</v>
      </c>
    </row>
    <row r="10" spans="1:3" x14ac:dyDescent="0.25">
      <c r="A10" s="2" t="s">
        <v>624</v>
      </c>
      <c r="B10">
        <v>35</v>
      </c>
      <c r="C10">
        <v>31</v>
      </c>
    </row>
    <row r="11" spans="1:3" x14ac:dyDescent="0.25">
      <c r="A11" s="2" t="s">
        <v>619</v>
      </c>
      <c r="B11">
        <v>40</v>
      </c>
      <c r="C11">
        <v>17</v>
      </c>
    </row>
    <row r="12" spans="1:3" x14ac:dyDescent="0.25">
      <c r="A12" s="2" t="s">
        <v>623</v>
      </c>
      <c r="B12">
        <v>45</v>
      </c>
      <c r="C12">
        <v>45</v>
      </c>
    </row>
    <row r="13" spans="1:3" x14ac:dyDescent="0.25">
      <c r="A13" s="2" t="s">
        <v>75</v>
      </c>
      <c r="B13">
        <v>25</v>
      </c>
      <c r="C13">
        <v>24</v>
      </c>
    </row>
    <row r="14" spans="1:3" x14ac:dyDescent="0.25">
      <c r="A14" s="2" t="s">
        <v>620</v>
      </c>
      <c r="B14">
        <v>57</v>
      </c>
      <c r="C14">
        <v>53</v>
      </c>
    </row>
    <row r="15" spans="1:3" x14ac:dyDescent="0.25">
      <c r="A15" s="2" t="s">
        <v>621</v>
      </c>
      <c r="B15">
        <v>29</v>
      </c>
      <c r="C15">
        <v>26</v>
      </c>
    </row>
    <row r="16" spans="1:3" x14ac:dyDescent="0.25">
      <c r="A16" s="2" t="s">
        <v>627</v>
      </c>
      <c r="B16">
        <v>97</v>
      </c>
      <c r="C16">
        <v>63</v>
      </c>
    </row>
    <row r="17" spans="1:8" x14ac:dyDescent="0.25">
      <c r="A17" s="2" t="s">
        <v>630</v>
      </c>
      <c r="B17">
        <v>15</v>
      </c>
      <c r="C17">
        <v>15</v>
      </c>
    </row>
    <row r="18" spans="1:8" x14ac:dyDescent="0.25">
      <c r="A18" s="2" t="s">
        <v>622</v>
      </c>
    </row>
    <row r="19" spans="1:8" x14ac:dyDescent="0.25">
      <c r="A19" s="2" t="s">
        <v>626</v>
      </c>
      <c r="B19">
        <v>94</v>
      </c>
      <c r="C19">
        <v>94</v>
      </c>
    </row>
    <row r="20" spans="1:8" x14ac:dyDescent="0.25">
      <c r="A20" s="2" t="s">
        <v>655</v>
      </c>
      <c r="B20">
        <v>593</v>
      </c>
      <c r="C20">
        <v>475</v>
      </c>
    </row>
    <row r="22" spans="1:8" x14ac:dyDescent="0.25">
      <c r="F22" s="1" t="s">
        <v>654</v>
      </c>
      <c r="G22" t="s">
        <v>660</v>
      </c>
      <c r="H22" t="s">
        <v>661</v>
      </c>
    </row>
    <row r="23" spans="1:8" x14ac:dyDescent="0.25">
      <c r="F23" s="2" t="s">
        <v>631</v>
      </c>
      <c r="G23" s="16">
        <v>959.43086400000004</v>
      </c>
      <c r="H23" s="16">
        <v>457.48787299999998</v>
      </c>
    </row>
    <row r="24" spans="1:8" x14ac:dyDescent="0.25">
      <c r="F24" s="2" t="s">
        <v>632</v>
      </c>
      <c r="G24" s="16">
        <v>1953.4533220000001</v>
      </c>
      <c r="H24" s="16">
        <v>1464.0072379999999</v>
      </c>
    </row>
    <row r="25" spans="1:8" x14ac:dyDescent="0.25">
      <c r="F25" s="2" t="s">
        <v>510</v>
      </c>
      <c r="G25" s="16">
        <v>5254.2033190000002</v>
      </c>
      <c r="H25" s="16">
        <v>4044.0736459999998</v>
      </c>
    </row>
    <row r="26" spans="1:8" x14ac:dyDescent="0.25">
      <c r="F26" s="2" t="s">
        <v>628</v>
      </c>
      <c r="G26" s="16">
        <v>1913.53927862975</v>
      </c>
      <c r="H26" s="16">
        <v>1559.902728</v>
      </c>
    </row>
    <row r="27" spans="1:8" x14ac:dyDescent="0.25">
      <c r="F27" s="2" t="s">
        <v>629</v>
      </c>
      <c r="G27" s="16">
        <v>1128.1608819999999</v>
      </c>
      <c r="H27" s="16">
        <v>880.83</v>
      </c>
    </row>
    <row r="28" spans="1:8" x14ac:dyDescent="0.25">
      <c r="F28" s="2" t="s">
        <v>625</v>
      </c>
      <c r="G28" s="16">
        <v>1298.1652005000001</v>
      </c>
      <c r="H28" s="16">
        <v>519.26607960000001</v>
      </c>
    </row>
    <row r="29" spans="1:8" x14ac:dyDescent="0.25">
      <c r="F29" s="2" t="s">
        <v>624</v>
      </c>
      <c r="G29" s="16">
        <v>1245.36919464882</v>
      </c>
      <c r="H29" s="16">
        <v>1033.840453</v>
      </c>
    </row>
    <row r="30" spans="1:8" x14ac:dyDescent="0.25">
      <c r="F30" s="2" t="s">
        <v>619</v>
      </c>
      <c r="G30" s="16">
        <v>958.8</v>
      </c>
      <c r="H30" s="16">
        <v>797.14</v>
      </c>
    </row>
    <row r="31" spans="1:8" x14ac:dyDescent="0.25">
      <c r="F31" s="2" t="s">
        <v>623</v>
      </c>
      <c r="G31" s="16">
        <v>1312.4111618499999</v>
      </c>
      <c r="H31" s="16">
        <v>1092.579518</v>
      </c>
    </row>
    <row r="32" spans="1:8" x14ac:dyDescent="0.25">
      <c r="F32" s="2" t="s">
        <v>75</v>
      </c>
      <c r="G32" s="16">
        <v>1292.5776103399999</v>
      </c>
      <c r="H32" s="16">
        <v>1070.5328149239999</v>
      </c>
    </row>
    <row r="33" spans="6:8" x14ac:dyDescent="0.25">
      <c r="F33" s="2" t="s">
        <v>620</v>
      </c>
      <c r="G33" s="16">
        <v>1273.0753087058799</v>
      </c>
      <c r="H33" s="16">
        <v>1055.4144510000001</v>
      </c>
    </row>
    <row r="34" spans="6:8" x14ac:dyDescent="0.25">
      <c r="F34" s="2" t="s">
        <v>621</v>
      </c>
      <c r="G34" s="16">
        <v>1093.3688629999999</v>
      </c>
      <c r="H34" s="16">
        <v>910.62470499999995</v>
      </c>
    </row>
    <row r="35" spans="6:8" x14ac:dyDescent="0.25">
      <c r="F35" s="2" t="s">
        <v>627</v>
      </c>
      <c r="G35" s="16">
        <v>5470.8015566496697</v>
      </c>
      <c r="H35" s="16">
        <v>1955.51239259</v>
      </c>
    </row>
    <row r="36" spans="6:8" x14ac:dyDescent="0.25">
      <c r="F36" s="2" t="s">
        <v>630</v>
      </c>
      <c r="G36" s="16">
        <v>9626.2365348799995</v>
      </c>
      <c r="H36" s="16">
        <v>4650.5153259999997</v>
      </c>
    </row>
    <row r="37" spans="6:8" x14ac:dyDescent="0.25">
      <c r="F37" s="2" t="s">
        <v>622</v>
      </c>
      <c r="G37" s="16"/>
      <c r="H37" s="16"/>
    </row>
    <row r="38" spans="6:8" x14ac:dyDescent="0.25">
      <c r="F38" s="2" t="s">
        <v>626</v>
      </c>
      <c r="G38" s="16">
        <v>2530.738057</v>
      </c>
      <c r="H38" s="16">
        <v>2139.7155298100001</v>
      </c>
    </row>
    <row r="39" spans="6:8" x14ac:dyDescent="0.25">
      <c r="F39" s="2" t="s">
        <v>655</v>
      </c>
      <c r="G39" s="16">
        <v>37310.331153204119</v>
      </c>
      <c r="H39" s="16">
        <v>23631.442754924003</v>
      </c>
    </row>
  </sheetData>
  <pageMargins left="0.7" right="0.7" top="0.75" bottom="0.75" header="0.3" footer="0.3"/>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workbookViewId="0">
      <selection activeCell="B18" sqref="B18:E20"/>
    </sheetView>
  </sheetViews>
  <sheetFormatPr defaultRowHeight="15" x14ac:dyDescent="0.25"/>
  <cols>
    <col min="1" max="1" width="20.140625" customWidth="1"/>
    <col min="2" max="2" width="19.5703125" customWidth="1"/>
    <col min="3" max="3" width="22.85546875" customWidth="1"/>
    <col min="4" max="4" width="32.7109375" customWidth="1"/>
    <col min="5" max="5" width="32.140625" customWidth="1"/>
  </cols>
  <sheetData>
    <row r="1" spans="1:5" ht="56.25" x14ac:dyDescent="0.25">
      <c r="A1" s="5" t="s">
        <v>4</v>
      </c>
      <c r="B1" s="5" t="s">
        <v>635</v>
      </c>
      <c r="C1" s="6" t="s">
        <v>634</v>
      </c>
      <c r="D1" s="6" t="s">
        <v>659</v>
      </c>
      <c r="E1" s="6" t="s">
        <v>658</v>
      </c>
    </row>
    <row r="2" spans="1:5" ht="18.75" x14ac:dyDescent="0.25">
      <c r="A2" s="3" t="s">
        <v>619</v>
      </c>
      <c r="B2" s="3">
        <v>40</v>
      </c>
      <c r="C2" s="4">
        <v>17</v>
      </c>
      <c r="D2" s="11">
        <f>958800000/1000000</f>
        <v>958.8</v>
      </c>
      <c r="E2" s="11">
        <f>797140000/1000000</f>
        <v>797.14</v>
      </c>
    </row>
    <row r="3" spans="1:5" ht="18.75" x14ac:dyDescent="0.25">
      <c r="A3" s="3" t="s">
        <v>620</v>
      </c>
      <c r="B3" s="3">
        <v>57</v>
      </c>
      <c r="C3" s="4">
        <v>53</v>
      </c>
      <c r="D3" s="11">
        <f>1273075308.70588/1000000</f>
        <v>1273.0753087058799</v>
      </c>
      <c r="E3" s="11">
        <f>1055414451/1000000</f>
        <v>1055.4144510000001</v>
      </c>
    </row>
    <row r="4" spans="1:5" ht="18.75" x14ac:dyDescent="0.25">
      <c r="A4" s="3" t="s">
        <v>75</v>
      </c>
      <c r="B4" s="3">
        <v>25</v>
      </c>
      <c r="C4" s="4">
        <v>24</v>
      </c>
      <c r="D4" s="11">
        <f>1292577610.34/1000000</f>
        <v>1292.5776103399999</v>
      </c>
      <c r="E4" s="11">
        <f>1070532814.924/1000000</f>
        <v>1070.5328149239999</v>
      </c>
    </row>
    <row r="5" spans="1:5" ht="18.75" x14ac:dyDescent="0.25">
      <c r="A5" s="3" t="s">
        <v>621</v>
      </c>
      <c r="B5" s="3">
        <v>29</v>
      </c>
      <c r="C5" s="4">
        <v>26</v>
      </c>
      <c r="D5" s="11">
        <f>1093368863/1000000</f>
        <v>1093.3688629999999</v>
      </c>
      <c r="E5" s="11">
        <f>910624705/1000000</f>
        <v>910.62470499999995</v>
      </c>
    </row>
    <row r="6" spans="1:5" ht="18.75" x14ac:dyDescent="0.25">
      <c r="A6" s="3" t="s">
        <v>622</v>
      </c>
      <c r="B6" s="12"/>
      <c r="C6" s="13"/>
      <c r="D6" s="14"/>
      <c r="E6" s="14"/>
    </row>
    <row r="7" spans="1:5" ht="18.75" x14ac:dyDescent="0.25">
      <c r="A7" s="3" t="s">
        <v>623</v>
      </c>
      <c r="B7" s="3">
        <v>45</v>
      </c>
      <c r="C7" s="4">
        <v>45</v>
      </c>
      <c r="D7" s="11">
        <f>1312411161.85/1000000</f>
        <v>1312.4111618499999</v>
      </c>
      <c r="E7" s="11">
        <f>1092579518/1000000</f>
        <v>1092.579518</v>
      </c>
    </row>
    <row r="8" spans="1:5" ht="18.75" x14ac:dyDescent="0.25">
      <c r="A8" s="3" t="s">
        <v>624</v>
      </c>
      <c r="B8" s="3">
        <v>35</v>
      </c>
      <c r="C8" s="4">
        <v>31</v>
      </c>
      <c r="D8" s="11">
        <f>1245369194.64882/1000000</f>
        <v>1245.36919464882</v>
      </c>
      <c r="E8" s="11">
        <f>1033840453/1000000</f>
        <v>1033.840453</v>
      </c>
    </row>
    <row r="9" spans="1:5" ht="18.75" x14ac:dyDescent="0.25">
      <c r="A9" s="3" t="s">
        <v>625</v>
      </c>
      <c r="B9" s="3">
        <v>28</v>
      </c>
      <c r="C9" s="4">
        <v>22</v>
      </c>
      <c r="D9" s="11">
        <f>1298165200.5/1000000</f>
        <v>1298.1652005000001</v>
      </c>
      <c r="E9" s="11">
        <f>519266079.6/1000000</f>
        <v>519.26607960000001</v>
      </c>
    </row>
    <row r="10" spans="1:5" ht="18.75" x14ac:dyDescent="0.25">
      <c r="A10" s="3" t="s">
        <v>626</v>
      </c>
      <c r="B10" s="3">
        <v>94</v>
      </c>
      <c r="C10" s="4">
        <v>94</v>
      </c>
      <c r="D10" s="11">
        <f>2530738057/1000000</f>
        <v>2530.738057</v>
      </c>
      <c r="E10" s="11">
        <f>2139715529.81/1000000</f>
        <v>2139.7155298100001</v>
      </c>
    </row>
    <row r="11" spans="1:5" ht="18.75" x14ac:dyDescent="0.25">
      <c r="A11" s="3" t="s">
        <v>627</v>
      </c>
      <c r="B11" s="3">
        <v>97</v>
      </c>
      <c r="C11" s="4">
        <v>63</v>
      </c>
      <c r="D11" s="11">
        <f>5470801556.64967/1000000</f>
        <v>5470.8015566496697</v>
      </c>
      <c r="E11" s="11">
        <f>1955512392.59/1000000</f>
        <v>1955.51239259</v>
      </c>
    </row>
    <row r="12" spans="1:5" ht="18.75" x14ac:dyDescent="0.25">
      <c r="A12" s="3" t="s">
        <v>632</v>
      </c>
      <c r="B12" s="3">
        <v>20</v>
      </c>
      <c r="C12" s="4">
        <v>20</v>
      </c>
      <c r="D12" s="11">
        <f>1953453322/1000000</f>
        <v>1953.4533220000001</v>
      </c>
      <c r="E12" s="11">
        <f>1464007238/1000000</f>
        <v>1464.0072379999999</v>
      </c>
    </row>
    <row r="13" spans="1:5" ht="18.75" x14ac:dyDescent="0.25">
      <c r="A13" s="3" t="s">
        <v>628</v>
      </c>
      <c r="B13" s="3">
        <v>59</v>
      </c>
      <c r="C13" s="4">
        <v>32</v>
      </c>
      <c r="D13" s="11">
        <f>1913539278.62975/1000000</f>
        <v>1913.53927862975</v>
      </c>
      <c r="E13" s="11">
        <f>1559902728/1000000</f>
        <v>1559.902728</v>
      </c>
    </row>
    <row r="14" spans="1:5" ht="18.75" x14ac:dyDescent="0.25">
      <c r="A14" s="3" t="s">
        <v>629</v>
      </c>
      <c r="B14" s="3">
        <v>28</v>
      </c>
      <c r="C14" s="4">
        <v>12</v>
      </c>
      <c r="D14" s="11">
        <f>1128160882/1000000</f>
        <v>1128.1608819999999</v>
      </c>
      <c r="E14" s="11">
        <f>880830000/1000000</f>
        <v>880.83</v>
      </c>
    </row>
    <row r="15" spans="1:5" ht="18.75" x14ac:dyDescent="0.25">
      <c r="A15" s="3" t="s">
        <v>510</v>
      </c>
      <c r="B15" s="3">
        <v>16</v>
      </c>
      <c r="C15" s="4">
        <v>16</v>
      </c>
      <c r="D15" s="11">
        <f>5254203319/1000000</f>
        <v>5254.2033190000002</v>
      </c>
      <c r="E15" s="11">
        <f>4044073646/1000000</f>
        <v>4044.0736459999998</v>
      </c>
    </row>
    <row r="16" spans="1:5" ht="18.75" x14ac:dyDescent="0.25">
      <c r="A16" s="3" t="s">
        <v>630</v>
      </c>
      <c r="B16" s="3">
        <v>15</v>
      </c>
      <c r="C16" s="4">
        <v>15</v>
      </c>
      <c r="D16" s="11">
        <f>9626236534.88/1000000</f>
        <v>9626.2365348799995</v>
      </c>
      <c r="E16" s="11">
        <f>4650515326/1000000</f>
        <v>4650.5153259999997</v>
      </c>
    </row>
    <row r="17" spans="1:5" ht="18.75" x14ac:dyDescent="0.25">
      <c r="A17" s="3" t="s">
        <v>631</v>
      </c>
      <c r="B17" s="3">
        <v>5</v>
      </c>
      <c r="C17" s="4">
        <v>5</v>
      </c>
      <c r="D17" s="11">
        <f>959430864/1000000</f>
        <v>959.43086400000004</v>
      </c>
      <c r="E17" s="11">
        <f>457487873/1000000</f>
        <v>457.48787299999998</v>
      </c>
    </row>
    <row r="18" spans="1:5" ht="18.75" x14ac:dyDescent="0.25">
      <c r="A18" s="8" t="s">
        <v>74</v>
      </c>
      <c r="B18" s="15">
        <f>SUM(B2:B17)</f>
        <v>593</v>
      </c>
      <c r="C18" s="15">
        <f t="shared" ref="C18:E18" si="0">SUM(C2:C17)</f>
        <v>475</v>
      </c>
      <c r="D18" s="15">
        <f t="shared" si="0"/>
        <v>37310.331153204119</v>
      </c>
      <c r="E18" s="15">
        <f t="shared" si="0"/>
        <v>23631.442754923999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Apeluri PC 2023 </vt:lpstr>
      <vt:lpstr>Apeluri PNRR 2023</vt:lpstr>
      <vt:lpstr>Centralizator 2023</vt:lpstr>
      <vt:lpstr>Sheet1Pivot chart 0</vt:lpstr>
      <vt:lpstr>Sheet9</vt:lpstr>
      <vt:lpstr>'Apeluri PC 2023 '!Print_Area</vt:lpstr>
      <vt:lpstr>'Apeluri PC 2023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Burila</dc:creator>
  <cp:lastModifiedBy>Laura Elena Marinas</cp:lastModifiedBy>
  <cp:lastPrinted>2023-02-10T16:14:02Z</cp:lastPrinted>
  <dcterms:created xsi:type="dcterms:W3CDTF">2022-11-16T11:13:12Z</dcterms:created>
  <dcterms:modified xsi:type="dcterms:W3CDTF">2023-02-15T14:20:28Z</dcterms:modified>
</cp:coreProperties>
</file>