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\Desktop\"/>
    </mc:Choice>
  </mc:AlternateContent>
  <bookViews>
    <workbookView xWindow="0" yWindow="0" windowWidth="20490" windowHeight="7650"/>
  </bookViews>
  <sheets>
    <sheet name="Bar Brasov 100 mp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D31" i="2"/>
  <c r="E31" i="2"/>
  <c r="F31" i="2"/>
  <c r="G31" i="2"/>
  <c r="H31" i="2"/>
  <c r="I31" i="2"/>
  <c r="J31" i="2"/>
  <c r="K31" i="2"/>
  <c r="L31" i="2"/>
  <c r="M31" i="2"/>
  <c r="B31" i="2"/>
  <c r="H10" i="2"/>
  <c r="H11" i="2"/>
  <c r="H9" i="2"/>
  <c r="B11" i="2"/>
  <c r="B10" i="2"/>
  <c r="B9" i="2"/>
  <c r="C29" i="2"/>
  <c r="D29" i="2"/>
  <c r="E29" i="2"/>
  <c r="F29" i="2"/>
  <c r="G29" i="2"/>
  <c r="H29" i="2"/>
  <c r="I29" i="2"/>
  <c r="J29" i="2"/>
  <c r="K29" i="2"/>
  <c r="L29" i="2"/>
  <c r="M29" i="2"/>
  <c r="B29" i="2"/>
  <c r="M26" i="2"/>
  <c r="L26" i="2"/>
  <c r="K26" i="2"/>
  <c r="J26" i="2"/>
  <c r="I26" i="2"/>
  <c r="H26" i="2"/>
  <c r="G26" i="2"/>
  <c r="F26" i="2"/>
  <c r="E26" i="2"/>
  <c r="D26" i="2"/>
  <c r="C26" i="2"/>
  <c r="B26" i="2"/>
  <c r="M25" i="2"/>
  <c r="L25" i="2"/>
  <c r="K25" i="2"/>
  <c r="J25" i="2"/>
  <c r="I25" i="2"/>
  <c r="H25" i="2"/>
  <c r="G25" i="2"/>
  <c r="F25" i="2"/>
  <c r="E25" i="2"/>
  <c r="D25" i="2"/>
  <c r="C25" i="2"/>
  <c r="B25" i="2"/>
  <c r="M24" i="2"/>
  <c r="M27" i="2" s="1"/>
  <c r="L24" i="2"/>
  <c r="L27" i="2" s="1"/>
  <c r="K24" i="2"/>
  <c r="K27" i="2" s="1"/>
  <c r="J24" i="2"/>
  <c r="J27" i="2" s="1"/>
  <c r="I24" i="2"/>
  <c r="H24" i="2"/>
  <c r="H27" i="2" s="1"/>
  <c r="G24" i="2"/>
  <c r="F24" i="2"/>
  <c r="E24" i="2"/>
  <c r="D24" i="2"/>
  <c r="D27" i="2" s="1"/>
  <c r="C24" i="2"/>
  <c r="C27" i="2" s="1"/>
  <c r="B24" i="2"/>
  <c r="B27" i="2" s="1"/>
  <c r="I30" i="2" l="1"/>
  <c r="E30" i="2"/>
  <c r="F27" i="2"/>
  <c r="F28" i="2" s="1"/>
  <c r="G27" i="2"/>
  <c r="G28" i="2" s="1"/>
  <c r="I27" i="2"/>
  <c r="E27" i="2"/>
  <c r="E28" i="2" s="1"/>
  <c r="J30" i="2"/>
  <c r="K30" i="2"/>
  <c r="M30" i="2"/>
  <c r="B28" i="2"/>
  <c r="C28" i="2"/>
  <c r="F30" i="2"/>
  <c r="G30" i="2"/>
  <c r="H30" i="2"/>
  <c r="H28" i="2"/>
  <c r="M28" i="2"/>
  <c r="D28" i="2"/>
  <c r="L28" i="2"/>
  <c r="B30" i="2"/>
  <c r="C30" i="2"/>
  <c r="D30" i="2"/>
  <c r="L30" i="2"/>
  <c r="E33" i="2" l="1"/>
  <c r="G33" i="2"/>
  <c r="M33" i="2"/>
  <c r="F33" i="2"/>
  <c r="D33" i="2"/>
  <c r="H33" i="2"/>
  <c r="L33" i="2"/>
  <c r="B33" i="2"/>
  <c r="C33" i="2"/>
  <c r="K28" i="2"/>
  <c r="K33" i="2" s="1"/>
  <c r="I28" i="2"/>
  <c r="I33" i="2" s="1"/>
  <c r="J28" i="2"/>
  <c r="J33" i="2" s="1"/>
  <c r="K34" i="2" l="1"/>
  <c r="K35" i="2" s="1"/>
  <c r="K37" i="2" s="1"/>
  <c r="L34" i="2"/>
  <c r="L35" i="2" s="1"/>
  <c r="L37" i="2" s="1"/>
  <c r="H34" i="2"/>
  <c r="H35" i="2" s="1"/>
  <c r="H37" i="2" s="1"/>
  <c r="J34" i="2"/>
  <c r="J35" i="2" s="1"/>
  <c r="J37" i="2" s="1"/>
  <c r="I34" i="2"/>
  <c r="I35" i="2" s="1"/>
  <c r="I37" i="2" s="1"/>
  <c r="M34" i="2"/>
  <c r="M35" i="2" s="1"/>
  <c r="M37" i="2" s="1"/>
  <c r="B34" i="2"/>
  <c r="B35" i="2" s="1"/>
  <c r="B37" i="2" s="1"/>
  <c r="C34" i="2"/>
  <c r="C35" i="2" s="1"/>
  <c r="C37" i="2" s="1"/>
  <c r="D34" i="2"/>
  <c r="D35" i="2" s="1"/>
  <c r="D37" i="2" s="1"/>
  <c r="F34" i="2"/>
  <c r="F35" i="2" s="1"/>
  <c r="F37" i="2" s="1"/>
  <c r="G34" i="2"/>
  <c r="G35" i="2" s="1"/>
  <c r="G37" i="2" s="1"/>
  <c r="E34" i="2"/>
  <c r="E35" i="2" s="1"/>
  <c r="E37" i="2" s="1"/>
</calcChain>
</file>

<file path=xl/sharedStrings.xml><?xml version="1.0" encoding="utf-8"?>
<sst xmlns="http://schemas.openxmlformats.org/spreadsheetml/2006/main" count="54" uniqueCount="53">
  <si>
    <t>Legenda</t>
  </si>
  <si>
    <t xml:space="preserve">Personal angajat - in functie de grad ocupare - </t>
  </si>
  <si>
    <t>Salarii/net</t>
  </si>
  <si>
    <t>Picoli</t>
  </si>
  <si>
    <t>Alt personal administrativ</t>
  </si>
  <si>
    <t>Curs EUR = 4.55</t>
  </si>
  <si>
    <t>Nota - pentru a obtine contributiile salariale si impozitul pe salarii, am inmultit salariul net cu 75%, aproximare destul de exacta</t>
  </si>
  <si>
    <t>Grad de Ocupare</t>
  </si>
  <si>
    <t>Simulare 1</t>
  </si>
  <si>
    <t>Simulare 2</t>
  </si>
  <si>
    <t>Simulare 3</t>
  </si>
  <si>
    <t>Consumatie medie/persoana</t>
  </si>
  <si>
    <t>Simulare 4</t>
  </si>
  <si>
    <t>Simulare 5</t>
  </si>
  <si>
    <t>Simulare 6</t>
  </si>
  <si>
    <t>Simulare 7</t>
  </si>
  <si>
    <t>Simulare 8</t>
  </si>
  <si>
    <t>Simulare 9</t>
  </si>
  <si>
    <t>Simulare 10</t>
  </si>
  <si>
    <t>Simulare 11</t>
  </si>
  <si>
    <t>Simulare 12</t>
  </si>
  <si>
    <t>Adaos comercial</t>
  </si>
  <si>
    <t>Simulari - rezultat anual</t>
  </si>
  <si>
    <t>Serviri pe zi</t>
  </si>
  <si>
    <t>Salariu net personal angajat/luna</t>
  </si>
  <si>
    <t>Alte costuri - 240.000 lei/an - amortizare, dobanzi, alte cheltuieli - contabilitate, servicii diverse, internet etc. Din aceste costuri, presupunem 20% nedeductibile</t>
  </si>
  <si>
    <t>Chirie</t>
  </si>
  <si>
    <t>Salarii - salariu net + contributii + impozit venit</t>
  </si>
  <si>
    <t>Costuri directe produse vandute</t>
  </si>
  <si>
    <t>Utilitati</t>
  </si>
  <si>
    <t>Alte costuri</t>
  </si>
  <si>
    <t>Grad de ocupare mese/an - 40%/50%/60%- 3 simulari</t>
  </si>
  <si>
    <t>Impozit specific</t>
  </si>
  <si>
    <t>Consumatie medie persoana</t>
  </si>
  <si>
    <t>Grad de ocupare</t>
  </si>
  <si>
    <t>Profit brut</t>
  </si>
  <si>
    <t>Profit impozabil</t>
  </si>
  <si>
    <t>Impozit pe profit annual</t>
  </si>
  <si>
    <t>Diferenta platita in minus de restaurant</t>
  </si>
  <si>
    <t>https://www.spatiicomerciale.ro/inchirieri/brasov/ultracentral/spatiu-comercial-de-inchiriat-X6T70402U?lista=12903727</t>
  </si>
  <si>
    <t>Chirie - 3.500 EUR/luna - ultracentral</t>
  </si>
  <si>
    <t xml:space="preserve">Numar scaune </t>
  </si>
  <si>
    <t>Program functionare - 09:00 -01:00</t>
  </si>
  <si>
    <t>Consumatie medie/persoana - 20/30 lei - doua simulari</t>
  </si>
  <si>
    <t>Venituri anuale - barul functioneaza tot anul</t>
  </si>
  <si>
    <t>Barmani</t>
  </si>
  <si>
    <t>Barman</t>
  </si>
  <si>
    <t>Picol</t>
  </si>
  <si>
    <t>Costuri utiiltati - medie de 7500 RON/luna - nu am facut diferentiere sezon cald sezon rece - am considerat ca fiind pe medie aceasta valoare</t>
  </si>
  <si>
    <t xml:space="preserve">Timp mediu de stat la masa = 1,5 ore =&gt; 10 serviri/scaun/zi </t>
  </si>
  <si>
    <t>Adaos comercial - 200%/400% - 2 simulari</t>
  </si>
  <si>
    <t>In medie, un produs cumparat cu 1 leu se va vinde cu 3 lei sau cu 5 lei</t>
  </si>
  <si>
    <t>Numar scaune =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</si>
</sst>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9" fontId="0" fillId="0" borderId="0" xfId="0" applyNumberFormat="1"/>
    <xf numFmtId="0" fontId="0" fillId="0" borderId="1" xfId="0" applyBorder="1"/>
    <xf numFmtId="9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Fill="1" applyBorder="1"/>
    <xf numFmtId="0" fontId="0" fillId="0" borderId="1" xfId="0" applyFill="1" applyBorder="1"/>
    <xf numFmtId="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N2" sqref="N2"/>
    </sheetView>
  </sheetViews>
  <sheetFormatPr defaultRowHeight="15" x14ac:dyDescent="0.25"/>
  <cols>
    <col min="1" max="1" width="50.85546875" bestFit="1" customWidth="1"/>
    <col min="2" max="2" width="35.85546875" customWidth="1"/>
    <col min="3" max="10" width="10.28515625" bestFit="1" customWidth="1"/>
    <col min="11" max="12" width="11.28515625" bestFit="1" customWidth="1"/>
    <col min="13" max="13" width="26.85546875" bestFit="1" customWidth="1"/>
  </cols>
  <sheetData>
    <row r="1" spans="1:16" x14ac:dyDescent="0.25">
      <c r="A1" t="s">
        <v>0</v>
      </c>
      <c r="M1" s="2" t="s">
        <v>41</v>
      </c>
      <c r="N1" s="2">
        <v>35</v>
      </c>
      <c r="O1" s="2"/>
      <c r="P1" s="2"/>
    </row>
    <row r="2" spans="1:16" x14ac:dyDescent="0.25">
      <c r="A2" s="11" t="s">
        <v>52</v>
      </c>
      <c r="M2" s="2" t="s">
        <v>23</v>
      </c>
      <c r="N2" s="2">
        <v>10</v>
      </c>
      <c r="O2" s="2"/>
      <c r="P2" s="2"/>
    </row>
    <row r="3" spans="1:16" x14ac:dyDescent="0.25">
      <c r="A3" s="11"/>
      <c r="M3" s="2" t="s">
        <v>33</v>
      </c>
      <c r="N3" s="2">
        <v>20</v>
      </c>
      <c r="O3" s="2">
        <v>30</v>
      </c>
      <c r="P3" s="2"/>
    </row>
    <row r="4" spans="1:16" x14ac:dyDescent="0.25">
      <c r="A4" s="11"/>
      <c r="M4" s="2" t="s">
        <v>34</v>
      </c>
      <c r="N4" s="3">
        <v>0.4</v>
      </c>
      <c r="O4" s="3">
        <v>0.5</v>
      </c>
      <c r="P4" s="3">
        <v>0.6</v>
      </c>
    </row>
    <row r="5" spans="1:16" x14ac:dyDescent="0.25">
      <c r="A5" s="11"/>
      <c r="M5" s="9" t="s">
        <v>21</v>
      </c>
      <c r="N5" s="10">
        <v>2</v>
      </c>
      <c r="O5" s="10">
        <v>4</v>
      </c>
      <c r="P5" s="5"/>
    </row>
    <row r="6" spans="1:16" x14ac:dyDescent="0.25">
      <c r="A6" s="2" t="s">
        <v>40</v>
      </c>
      <c r="B6" t="s">
        <v>39</v>
      </c>
    </row>
    <row r="7" spans="1:16" x14ac:dyDescent="0.25">
      <c r="A7" t="s">
        <v>42</v>
      </c>
    </row>
    <row r="8" spans="1:16" x14ac:dyDescent="0.25">
      <c r="A8" s="2" t="s">
        <v>43</v>
      </c>
      <c r="C8" t="s">
        <v>45</v>
      </c>
      <c r="D8" t="s">
        <v>3</v>
      </c>
      <c r="H8" t="s">
        <v>24</v>
      </c>
    </row>
    <row r="9" spans="1:16" x14ac:dyDescent="0.25">
      <c r="A9" s="2" t="s">
        <v>31</v>
      </c>
      <c r="B9" s="1">
        <f>N4</f>
        <v>0.4</v>
      </c>
      <c r="C9">
        <v>2</v>
      </c>
      <c r="D9">
        <v>2</v>
      </c>
      <c r="H9">
        <f>C9*$C$12+$C$13*D9+$C$14</f>
        <v>12000</v>
      </c>
    </row>
    <row r="10" spans="1:16" x14ac:dyDescent="0.25">
      <c r="A10" s="2" t="s">
        <v>1</v>
      </c>
      <c r="B10" s="1">
        <f>O4</f>
        <v>0.5</v>
      </c>
      <c r="C10">
        <v>2</v>
      </c>
      <c r="D10">
        <v>2</v>
      </c>
      <c r="H10">
        <f t="shared" ref="H10:H11" si="0">C10*$C$12+$C$13*D10+$C$14</f>
        <v>12000</v>
      </c>
    </row>
    <row r="11" spans="1:16" x14ac:dyDescent="0.25">
      <c r="B11" s="1">
        <f>P4</f>
        <v>0.6</v>
      </c>
      <c r="C11">
        <v>2</v>
      </c>
      <c r="D11">
        <v>2</v>
      </c>
      <c r="H11">
        <f t="shared" si="0"/>
        <v>12000</v>
      </c>
    </row>
    <row r="12" spans="1:16" x14ac:dyDescent="0.25">
      <c r="A12" s="2" t="s">
        <v>2</v>
      </c>
      <c r="B12" s="2" t="s">
        <v>46</v>
      </c>
      <c r="C12" s="2">
        <v>2000</v>
      </c>
    </row>
    <row r="13" spans="1:16" x14ac:dyDescent="0.25">
      <c r="A13" s="11" t="s">
        <v>6</v>
      </c>
      <c r="B13" s="2" t="s">
        <v>47</v>
      </c>
      <c r="C13" s="2">
        <v>1500</v>
      </c>
    </row>
    <row r="14" spans="1:16" x14ac:dyDescent="0.25">
      <c r="A14" s="11"/>
      <c r="B14" s="2" t="s">
        <v>4</v>
      </c>
      <c r="C14" s="9">
        <v>5000</v>
      </c>
    </row>
    <row r="15" spans="1:16" x14ac:dyDescent="0.25">
      <c r="A15" s="11"/>
    </row>
    <row r="16" spans="1:16" x14ac:dyDescent="0.25">
      <c r="A16" s="11"/>
    </row>
    <row r="17" spans="1:13" x14ac:dyDescent="0.25">
      <c r="A17" s="2" t="s">
        <v>49</v>
      </c>
    </row>
    <row r="18" spans="1:13" x14ac:dyDescent="0.25">
      <c r="A18" s="2" t="s">
        <v>48</v>
      </c>
    </row>
    <row r="19" spans="1:13" x14ac:dyDescent="0.25">
      <c r="A19" s="2" t="s">
        <v>25</v>
      </c>
    </row>
    <row r="20" spans="1:13" x14ac:dyDescent="0.25">
      <c r="A20" s="2" t="s">
        <v>5</v>
      </c>
    </row>
    <row r="21" spans="1:13" x14ac:dyDescent="0.25">
      <c r="A21" s="2" t="s">
        <v>50</v>
      </c>
      <c r="B21" t="s">
        <v>51</v>
      </c>
    </row>
    <row r="23" spans="1:13" x14ac:dyDescent="0.25">
      <c r="A23" s="2" t="s">
        <v>22</v>
      </c>
      <c r="B23" s="2" t="s">
        <v>8</v>
      </c>
      <c r="C23" s="2" t="s">
        <v>9</v>
      </c>
      <c r="D23" s="2" t="s">
        <v>10</v>
      </c>
      <c r="E23" s="2" t="s">
        <v>12</v>
      </c>
      <c r="F23" s="2" t="s">
        <v>13</v>
      </c>
      <c r="G23" s="2" t="s">
        <v>14</v>
      </c>
      <c r="H23" s="2" t="s">
        <v>15</v>
      </c>
      <c r="I23" s="2" t="s">
        <v>16</v>
      </c>
      <c r="J23" s="2" t="s">
        <v>17</v>
      </c>
      <c r="K23" s="2" t="s">
        <v>18</v>
      </c>
      <c r="L23" s="2" t="s">
        <v>19</v>
      </c>
      <c r="M23" s="2" t="s">
        <v>20</v>
      </c>
    </row>
    <row r="24" spans="1:13" x14ac:dyDescent="0.25">
      <c r="A24" s="2" t="s">
        <v>7</v>
      </c>
      <c r="B24" s="3">
        <f>$N$4</f>
        <v>0.4</v>
      </c>
      <c r="C24" s="3">
        <f>$O$4</f>
        <v>0.5</v>
      </c>
      <c r="D24" s="3">
        <f>$P$4</f>
        <v>0.6</v>
      </c>
      <c r="E24" s="3">
        <f>$N$4</f>
        <v>0.4</v>
      </c>
      <c r="F24" s="3">
        <f>$O$4</f>
        <v>0.5</v>
      </c>
      <c r="G24" s="3">
        <f>$P$4</f>
        <v>0.6</v>
      </c>
      <c r="H24" s="3">
        <f>$N$4</f>
        <v>0.4</v>
      </c>
      <c r="I24" s="3">
        <f>$O$4</f>
        <v>0.5</v>
      </c>
      <c r="J24" s="3">
        <f>$P$4</f>
        <v>0.6</v>
      </c>
      <c r="K24" s="3">
        <f>$N$4</f>
        <v>0.4</v>
      </c>
      <c r="L24" s="3">
        <f>$O$4</f>
        <v>0.5</v>
      </c>
      <c r="M24" s="3">
        <f>$P$4</f>
        <v>0.6</v>
      </c>
    </row>
    <row r="25" spans="1:13" x14ac:dyDescent="0.25">
      <c r="A25" s="2" t="s">
        <v>11</v>
      </c>
      <c r="B25" s="2">
        <f>$N$3</f>
        <v>20</v>
      </c>
      <c r="C25" s="2">
        <f>$N$3</f>
        <v>20</v>
      </c>
      <c r="D25" s="2">
        <f>$N$3</f>
        <v>20</v>
      </c>
      <c r="E25" s="2">
        <f>$O$3</f>
        <v>30</v>
      </c>
      <c r="F25" s="2">
        <f>$O$3</f>
        <v>30</v>
      </c>
      <c r="G25" s="2">
        <f>$O$3</f>
        <v>30</v>
      </c>
      <c r="H25" s="2">
        <f>$N$3</f>
        <v>20</v>
      </c>
      <c r="I25" s="2">
        <f>$N$3</f>
        <v>20</v>
      </c>
      <c r="J25" s="2">
        <f>$N$3</f>
        <v>20</v>
      </c>
      <c r="K25" s="2">
        <f>$O$3</f>
        <v>30</v>
      </c>
      <c r="L25" s="2">
        <f>$O$3</f>
        <v>30</v>
      </c>
      <c r="M25" s="2">
        <f>$O$3</f>
        <v>30</v>
      </c>
    </row>
    <row r="26" spans="1:13" x14ac:dyDescent="0.25">
      <c r="A26" s="2" t="s">
        <v>21</v>
      </c>
      <c r="B26" s="3">
        <f>$N$5</f>
        <v>2</v>
      </c>
      <c r="C26" s="3">
        <f t="shared" ref="C26:G26" si="1">$N$5</f>
        <v>2</v>
      </c>
      <c r="D26" s="3">
        <f t="shared" si="1"/>
        <v>2</v>
      </c>
      <c r="E26" s="3">
        <f t="shared" si="1"/>
        <v>2</v>
      </c>
      <c r="F26" s="3">
        <f t="shared" si="1"/>
        <v>2</v>
      </c>
      <c r="G26" s="3">
        <f t="shared" si="1"/>
        <v>2</v>
      </c>
      <c r="H26" s="3">
        <f t="shared" ref="H26:M26" si="2">$O$5</f>
        <v>4</v>
      </c>
      <c r="I26" s="3">
        <f t="shared" si="2"/>
        <v>4</v>
      </c>
      <c r="J26" s="3">
        <f t="shared" si="2"/>
        <v>4</v>
      </c>
      <c r="K26" s="3">
        <f t="shared" si="2"/>
        <v>4</v>
      </c>
      <c r="L26" s="3">
        <f t="shared" si="2"/>
        <v>4</v>
      </c>
      <c r="M26" s="3">
        <f t="shared" si="2"/>
        <v>4</v>
      </c>
    </row>
    <row r="27" spans="1:13" x14ac:dyDescent="0.25">
      <c r="A27" s="2" t="s">
        <v>44</v>
      </c>
      <c r="B27" s="4">
        <f t="shared" ref="B27:M27" si="3">365*$N$1*B24*B25*$N$2</f>
        <v>1022000</v>
      </c>
      <c r="C27" s="4">
        <f t="shared" si="3"/>
        <v>1277500</v>
      </c>
      <c r="D27" s="4">
        <f t="shared" si="3"/>
        <v>1533000</v>
      </c>
      <c r="E27" s="4">
        <f t="shared" si="3"/>
        <v>1533000</v>
      </c>
      <c r="F27" s="4">
        <f t="shared" si="3"/>
        <v>1916250</v>
      </c>
      <c r="G27" s="4">
        <f t="shared" si="3"/>
        <v>2299500</v>
      </c>
      <c r="H27" s="4">
        <f t="shared" si="3"/>
        <v>1022000</v>
      </c>
      <c r="I27" s="4">
        <f t="shared" si="3"/>
        <v>1277500</v>
      </c>
      <c r="J27" s="4">
        <f t="shared" si="3"/>
        <v>1533000</v>
      </c>
      <c r="K27" s="4">
        <f t="shared" si="3"/>
        <v>1533000</v>
      </c>
      <c r="L27" s="4">
        <f t="shared" si="3"/>
        <v>1916250</v>
      </c>
      <c r="M27" s="4">
        <f t="shared" si="3"/>
        <v>2299500</v>
      </c>
    </row>
    <row r="28" spans="1:13" x14ac:dyDescent="0.25">
      <c r="A28" s="2" t="s">
        <v>28</v>
      </c>
      <c r="B28" s="4">
        <f t="shared" ref="B28:M28" si="4">B27/(B26+1)</f>
        <v>340666.66666666669</v>
      </c>
      <c r="C28" s="4">
        <f t="shared" si="4"/>
        <v>425833.33333333331</v>
      </c>
      <c r="D28" s="4">
        <f t="shared" si="4"/>
        <v>511000</v>
      </c>
      <c r="E28" s="4">
        <f t="shared" si="4"/>
        <v>511000</v>
      </c>
      <c r="F28" s="4">
        <f t="shared" si="4"/>
        <v>638750</v>
      </c>
      <c r="G28" s="4">
        <f t="shared" si="4"/>
        <v>766500</v>
      </c>
      <c r="H28" s="4">
        <f t="shared" si="4"/>
        <v>204400</v>
      </c>
      <c r="I28" s="4">
        <f t="shared" si="4"/>
        <v>255500</v>
      </c>
      <c r="J28" s="4">
        <f t="shared" si="4"/>
        <v>306600</v>
      </c>
      <c r="K28" s="4">
        <f t="shared" si="4"/>
        <v>306600</v>
      </c>
      <c r="L28" s="4">
        <f t="shared" si="4"/>
        <v>383250</v>
      </c>
      <c r="M28" s="4">
        <f t="shared" si="4"/>
        <v>459900</v>
      </c>
    </row>
    <row r="29" spans="1:13" x14ac:dyDescent="0.25">
      <c r="A29" s="2" t="s">
        <v>26</v>
      </c>
      <c r="B29" s="4">
        <f>3500*4.55*12</f>
        <v>191100</v>
      </c>
      <c r="C29" s="4">
        <f t="shared" ref="C29:M29" si="5">3500*4.55*12</f>
        <v>191100</v>
      </c>
      <c r="D29" s="4">
        <f t="shared" si="5"/>
        <v>191100</v>
      </c>
      <c r="E29" s="4">
        <f t="shared" si="5"/>
        <v>191100</v>
      </c>
      <c r="F29" s="4">
        <f t="shared" si="5"/>
        <v>191100</v>
      </c>
      <c r="G29" s="4">
        <f t="shared" si="5"/>
        <v>191100</v>
      </c>
      <c r="H29" s="4">
        <f t="shared" si="5"/>
        <v>191100</v>
      </c>
      <c r="I29" s="4">
        <f t="shared" si="5"/>
        <v>191100</v>
      </c>
      <c r="J29" s="4">
        <f t="shared" si="5"/>
        <v>191100</v>
      </c>
      <c r="K29" s="4">
        <f t="shared" si="5"/>
        <v>191100</v>
      </c>
      <c r="L29" s="4">
        <f t="shared" si="5"/>
        <v>191100</v>
      </c>
      <c r="M29" s="4">
        <f t="shared" si="5"/>
        <v>191100</v>
      </c>
    </row>
    <row r="30" spans="1:13" x14ac:dyDescent="0.25">
      <c r="A30" s="2" t="s">
        <v>27</v>
      </c>
      <c r="B30" s="4">
        <f t="shared" ref="B30:M30" si="6">IF(B24=$B$10,($H$9*1.75*12),IF(B24=$B$11,$H$10*1.75*12,$H$11*1.75*12))</f>
        <v>252000</v>
      </c>
      <c r="C30" s="4">
        <f t="shared" si="6"/>
        <v>252000</v>
      </c>
      <c r="D30" s="4">
        <f t="shared" si="6"/>
        <v>252000</v>
      </c>
      <c r="E30" s="4">
        <f t="shared" si="6"/>
        <v>252000</v>
      </c>
      <c r="F30" s="4">
        <f t="shared" si="6"/>
        <v>252000</v>
      </c>
      <c r="G30" s="4">
        <f t="shared" si="6"/>
        <v>252000</v>
      </c>
      <c r="H30" s="4">
        <f t="shared" si="6"/>
        <v>252000</v>
      </c>
      <c r="I30" s="4">
        <f t="shared" si="6"/>
        <v>252000</v>
      </c>
      <c r="J30" s="4">
        <f t="shared" si="6"/>
        <v>252000</v>
      </c>
      <c r="K30" s="4">
        <f t="shared" si="6"/>
        <v>252000</v>
      </c>
      <c r="L30" s="4">
        <f t="shared" si="6"/>
        <v>252000</v>
      </c>
      <c r="M30" s="4">
        <f t="shared" si="6"/>
        <v>252000</v>
      </c>
    </row>
    <row r="31" spans="1:13" x14ac:dyDescent="0.25">
      <c r="A31" s="2" t="s">
        <v>29</v>
      </c>
      <c r="B31" s="4">
        <f>7500*12</f>
        <v>90000</v>
      </c>
      <c r="C31" s="4">
        <f t="shared" ref="C31:M31" si="7">7500*12</f>
        <v>90000</v>
      </c>
      <c r="D31" s="4">
        <f t="shared" si="7"/>
        <v>90000</v>
      </c>
      <c r="E31" s="4">
        <f t="shared" si="7"/>
        <v>90000</v>
      </c>
      <c r="F31" s="4">
        <f t="shared" si="7"/>
        <v>90000</v>
      </c>
      <c r="G31" s="4">
        <f t="shared" si="7"/>
        <v>90000</v>
      </c>
      <c r="H31" s="4">
        <f t="shared" si="7"/>
        <v>90000</v>
      </c>
      <c r="I31" s="4">
        <f t="shared" si="7"/>
        <v>90000</v>
      </c>
      <c r="J31" s="4">
        <f t="shared" si="7"/>
        <v>90000</v>
      </c>
      <c r="K31" s="4">
        <f t="shared" si="7"/>
        <v>90000</v>
      </c>
      <c r="L31" s="4">
        <f t="shared" si="7"/>
        <v>90000</v>
      </c>
      <c r="M31" s="4">
        <f t="shared" si="7"/>
        <v>90000</v>
      </c>
    </row>
    <row r="32" spans="1:13" x14ac:dyDescent="0.25">
      <c r="A32" s="2" t="s">
        <v>30</v>
      </c>
      <c r="B32" s="4">
        <v>240000</v>
      </c>
      <c r="C32" s="4">
        <v>240000</v>
      </c>
      <c r="D32" s="4">
        <v>240000</v>
      </c>
      <c r="E32" s="4">
        <v>240000</v>
      </c>
      <c r="F32" s="4">
        <v>240000</v>
      </c>
      <c r="G32" s="4">
        <v>240000</v>
      </c>
      <c r="H32" s="4">
        <v>240000</v>
      </c>
      <c r="I32" s="4">
        <v>240000</v>
      </c>
      <c r="J32" s="4">
        <v>240000</v>
      </c>
      <c r="K32" s="4">
        <v>240000</v>
      </c>
      <c r="L32" s="4">
        <v>240000</v>
      </c>
      <c r="M32" s="4">
        <v>240000</v>
      </c>
    </row>
    <row r="33" spans="1:13" x14ac:dyDescent="0.25">
      <c r="A33" s="2" t="s">
        <v>35</v>
      </c>
      <c r="B33" s="4">
        <f>B27-SUM(B28:B32)</f>
        <v>-91766.666666666744</v>
      </c>
      <c r="C33" s="4">
        <f t="shared" ref="C33:L33" si="8">C27-SUM(C28:C32)</f>
        <v>78566.666666666744</v>
      </c>
      <c r="D33" s="4">
        <f t="shared" si="8"/>
        <v>248900</v>
      </c>
      <c r="E33" s="4">
        <f t="shared" si="8"/>
        <v>248900</v>
      </c>
      <c r="F33" s="4">
        <f t="shared" si="8"/>
        <v>504400</v>
      </c>
      <c r="G33" s="4">
        <f t="shared" si="8"/>
        <v>759900</v>
      </c>
      <c r="H33" s="4">
        <f t="shared" si="8"/>
        <v>44500</v>
      </c>
      <c r="I33" s="4">
        <f t="shared" si="8"/>
        <v>248900</v>
      </c>
      <c r="J33" s="4">
        <f t="shared" si="8"/>
        <v>453300</v>
      </c>
      <c r="K33" s="4">
        <f t="shared" si="8"/>
        <v>453300</v>
      </c>
      <c r="L33" s="4">
        <f t="shared" si="8"/>
        <v>759900</v>
      </c>
      <c r="M33" s="4">
        <f>M27-SUM(M28:M32)</f>
        <v>1066500</v>
      </c>
    </row>
    <row r="34" spans="1:13" x14ac:dyDescent="0.25">
      <c r="A34" s="2" t="s">
        <v>36</v>
      </c>
      <c r="B34" s="4">
        <f>B33+240000*0.2</f>
        <v>-43766.666666666744</v>
      </c>
      <c r="C34" s="4">
        <f t="shared" ref="C34:M34" si="9">C33+240000*0.2</f>
        <v>126566.66666666674</v>
      </c>
      <c r="D34" s="4">
        <f t="shared" si="9"/>
        <v>296900</v>
      </c>
      <c r="E34" s="4">
        <f t="shared" si="9"/>
        <v>296900</v>
      </c>
      <c r="F34" s="4">
        <f t="shared" si="9"/>
        <v>552400</v>
      </c>
      <c r="G34" s="4">
        <f t="shared" si="9"/>
        <v>807900</v>
      </c>
      <c r="H34" s="4">
        <f t="shared" si="9"/>
        <v>92500</v>
      </c>
      <c r="I34" s="4">
        <f t="shared" si="9"/>
        <v>296900</v>
      </c>
      <c r="J34" s="4">
        <f t="shared" si="9"/>
        <v>501300</v>
      </c>
      <c r="K34" s="4">
        <f t="shared" si="9"/>
        <v>501300</v>
      </c>
      <c r="L34" s="4">
        <f t="shared" si="9"/>
        <v>807900</v>
      </c>
      <c r="M34" s="4">
        <f t="shared" si="9"/>
        <v>1114500</v>
      </c>
    </row>
    <row r="35" spans="1:13" x14ac:dyDescent="0.25">
      <c r="A35" s="6" t="s">
        <v>37</v>
      </c>
      <c r="B35" s="7">
        <f>B34*0.16</f>
        <v>-7002.6666666666788</v>
      </c>
      <c r="C35" s="7">
        <f t="shared" ref="C35:L35" si="10">C34*0.16</f>
        <v>20250.666666666679</v>
      </c>
      <c r="D35" s="7">
        <f t="shared" si="10"/>
        <v>47504</v>
      </c>
      <c r="E35" s="7">
        <f t="shared" si="10"/>
        <v>47504</v>
      </c>
      <c r="F35" s="7">
        <f t="shared" si="10"/>
        <v>88384</v>
      </c>
      <c r="G35" s="7">
        <f t="shared" si="10"/>
        <v>129264</v>
      </c>
      <c r="H35" s="7">
        <f t="shared" si="10"/>
        <v>14800</v>
      </c>
      <c r="I35" s="7">
        <f t="shared" si="10"/>
        <v>47504</v>
      </c>
      <c r="J35" s="7">
        <f t="shared" si="10"/>
        <v>80208</v>
      </c>
      <c r="K35" s="7">
        <f t="shared" si="10"/>
        <v>80208</v>
      </c>
      <c r="L35" s="7">
        <f t="shared" si="10"/>
        <v>129264</v>
      </c>
      <c r="M35" s="7">
        <f>M34*0.16</f>
        <v>178320</v>
      </c>
    </row>
    <row r="36" spans="1:13" x14ac:dyDescent="0.25">
      <c r="A36" s="2" t="s">
        <v>32</v>
      </c>
      <c r="B36" s="4">
        <v>9315</v>
      </c>
      <c r="C36" s="4">
        <v>9315</v>
      </c>
      <c r="D36" s="4">
        <v>9315</v>
      </c>
      <c r="E36" s="4">
        <v>9315</v>
      </c>
      <c r="F36" s="4">
        <v>9315</v>
      </c>
      <c r="G36" s="4">
        <v>9315</v>
      </c>
      <c r="H36" s="4">
        <v>9315</v>
      </c>
      <c r="I36" s="4">
        <v>9315</v>
      </c>
      <c r="J36" s="4">
        <v>9315</v>
      </c>
      <c r="K36" s="4">
        <v>9315</v>
      </c>
      <c r="L36" s="4">
        <v>9315</v>
      </c>
      <c r="M36" s="4">
        <v>9315</v>
      </c>
    </row>
    <row r="37" spans="1:13" x14ac:dyDescent="0.25">
      <c r="A37" s="8" t="s">
        <v>38</v>
      </c>
      <c r="B37" s="7">
        <f>B36-B35</f>
        <v>16317.666666666679</v>
      </c>
      <c r="C37" s="7">
        <f t="shared" ref="C37:L37" si="11">C36-C35</f>
        <v>-10935.666666666679</v>
      </c>
      <c r="D37" s="7">
        <f t="shared" si="11"/>
        <v>-38189</v>
      </c>
      <c r="E37" s="7">
        <f t="shared" si="11"/>
        <v>-38189</v>
      </c>
      <c r="F37" s="7">
        <f t="shared" si="11"/>
        <v>-79069</v>
      </c>
      <c r="G37" s="7">
        <f t="shared" si="11"/>
        <v>-119949</v>
      </c>
      <c r="H37" s="7">
        <f t="shared" si="11"/>
        <v>-5485</v>
      </c>
      <c r="I37" s="7">
        <f t="shared" si="11"/>
        <v>-38189</v>
      </c>
      <c r="J37" s="7">
        <f t="shared" si="11"/>
        <v>-70893</v>
      </c>
      <c r="K37" s="7">
        <f t="shared" si="11"/>
        <v>-70893</v>
      </c>
      <c r="L37" s="7">
        <f t="shared" si="11"/>
        <v>-119949</v>
      </c>
      <c r="M37" s="7">
        <f>M36-M35</f>
        <v>-169005</v>
      </c>
    </row>
  </sheetData>
  <mergeCells count="2">
    <mergeCell ref="A2:A5"/>
    <mergeCell ref="A13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 Brasov 100 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Lenovo-Viboal</dc:creator>
  <cp:lastModifiedBy>Windows User</cp:lastModifiedBy>
  <dcterms:created xsi:type="dcterms:W3CDTF">2017-06-11T19:30:10Z</dcterms:created>
  <dcterms:modified xsi:type="dcterms:W3CDTF">2017-06-16T11:29:49Z</dcterms:modified>
</cp:coreProperties>
</file>